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0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ylepersonnel.sharepoint.com/sites/OperationsGreencastle/Shared Documents/01 - PROJECTS/- GP MARGIN CALCULATORS/2025/"/>
    </mc:Choice>
  </mc:AlternateContent>
  <xr:revisionPtr revIDLastSave="155" documentId="8_{29D4367D-6A01-4FBC-8D14-66EE1B5ED5C8}" xr6:coauthVersionLast="47" xr6:coauthVersionMax="47" xr10:uidLastSave="{53094AF9-BA13-4E58-B770-07EC5B34E454}"/>
  <workbookProtection workbookAlgorithmName="SHA-512" workbookHashValue="lN12wbUb32XgbdXGlk08NPJPy2DN0IGF7P4zULjJLI2nWvdJbuotMYXANzfzdR3ZxcgGCwlDLCWmu0c7zjVxSQ==" workbookSaltValue="ty59eJKBGU/dInFwARiBVw==" workbookSpinCount="100000" lockStructure="1"/>
  <bookViews>
    <workbookView xWindow="-11805" yWindow="-21720" windowWidth="51840" windowHeight="21240" tabRatio="814" activeTab="3" xr2:uid="{00000000-000D-0000-FFFF-FFFF00000000}"/>
  </bookViews>
  <sheets>
    <sheet name="PAYE - HOURLY RATES" sheetId="7" r:id="rId1"/>
    <sheet name="PAYE - DAILY RATES" sheetId="8" r:id="rId2"/>
    <sheet name="LTD-UMBRELLA-CIS HOURLY RATES" sheetId="10" r:id="rId3"/>
    <sheet name="LTD-UMBRELLA-CIS DAILY RATES" sheetId="9" r:id="rId4"/>
    <sheet name="Calculations+Definitions+Info" sheetId="11" r:id="rId5"/>
    <sheet name="Raw Data" sheetId="4" state="hidden" r:id="rId6"/>
    <sheet name="PERCENTAGES" sheetId="6" state="hidden" r:id="rId7"/>
  </sheets>
  <definedNames>
    <definedName name="_xlnm.Print_Area" localSheetId="4">'Calculations+Definitions+Info'!$A$13:$AF$23</definedName>
    <definedName name="_xlnm.Print_Area" localSheetId="3">'LTD-UMBRELLA-CIS DAILY RATES'!$A$1:$P$43</definedName>
    <definedName name="_xlnm.Print_Area" localSheetId="2">'LTD-UMBRELLA-CIS HOURLY RATES'!$A$1:$P$42</definedName>
    <definedName name="_xlnm.Print_Area" localSheetId="1">'PAYE - DAILY RATES'!$A$1:$P$50</definedName>
    <definedName name="_xlnm.Print_Area" localSheetId="0">'PAYE - HOURLY RATES'!$A$1:$P$50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8" l="1"/>
  <c r="D25" i="7"/>
  <c r="D27" i="7" l="1"/>
  <c r="C9" i="7"/>
  <c r="C9" i="8"/>
  <c r="H27" i="8"/>
  <c r="F27" i="7"/>
  <c r="H27" i="7"/>
  <c r="C11" i="8" l="1"/>
  <c r="E11" i="8" s="1"/>
  <c r="C10" i="8"/>
  <c r="E10" i="8" s="1"/>
  <c r="C10" i="7"/>
  <c r="E10" i="7" s="1"/>
  <c r="C11" i="7"/>
  <c r="E11" i="7" s="1"/>
  <c r="G27" i="8"/>
  <c r="E12" i="8" l="1"/>
  <c r="F12" i="8" s="1"/>
  <c r="E25" i="8" s="1"/>
  <c r="E27" i="8" s="1"/>
  <c r="E12" i="7"/>
  <c r="F12" i="7" s="1"/>
  <c r="E25" i="7" s="1"/>
  <c r="G27" i="7"/>
  <c r="F20" i="9" l="1"/>
  <c r="I20" i="9" s="1"/>
  <c r="F19" i="10"/>
  <c r="I19" i="10" s="1"/>
  <c r="F27" i="8"/>
  <c r="M42" i="9" l="1"/>
  <c r="K42" i="9"/>
  <c r="M41" i="10"/>
  <c r="K41" i="10"/>
  <c r="M49" i="8"/>
  <c r="K49" i="8"/>
  <c r="K49" i="7"/>
  <c r="M49" i="7"/>
  <c r="N1" i="10" l="1"/>
  <c r="D37" i="10"/>
  <c r="D29" i="10"/>
  <c r="D38" i="9"/>
  <c r="D30" i="9"/>
  <c r="N1" i="9"/>
  <c r="N1" i="8"/>
  <c r="D45" i="8"/>
  <c r="D37" i="8"/>
  <c r="D27" i="8"/>
  <c r="I25" i="8" l="1"/>
  <c r="D45" i="7"/>
  <c r="D37" i="7"/>
  <c r="I18" i="9" l="1"/>
  <c r="K20" i="9"/>
  <c r="I27" i="8" l="1"/>
  <c r="K19" i="10"/>
  <c r="I17" i="10"/>
  <c r="L20" i="9"/>
  <c r="K38" i="9"/>
  <c r="I25" i="7" l="1"/>
  <c r="K27" i="8"/>
  <c r="K45" i="8" s="1"/>
  <c r="L45" i="8" s="1"/>
  <c r="L38" i="9"/>
  <c r="N42" i="9"/>
  <c r="L42" i="9" s="1"/>
  <c r="O42" i="9" s="1"/>
  <c r="L19" i="10"/>
  <c r="K37" i="10"/>
  <c r="E27" i="7" l="1"/>
  <c r="I27" i="7" s="1"/>
  <c r="K27" i="7" s="1"/>
  <c r="N49" i="8"/>
  <c r="L49" i="8" s="1"/>
  <c r="O49" i="8" s="1"/>
  <c r="L27" i="8"/>
  <c r="L37" i="10"/>
  <c r="N41" i="10"/>
  <c r="L27" i="7" l="1"/>
  <c r="K45" i="7"/>
  <c r="L45" i="7" s="1"/>
  <c r="L41" i="10"/>
  <c r="O41" i="10" s="1"/>
  <c r="N49" i="7" l="1"/>
  <c r="L49" i="7" s="1"/>
  <c r="O49" i="7" s="1"/>
</calcChain>
</file>

<file path=xl/sharedStrings.xml><?xml version="1.0" encoding="utf-8"?>
<sst xmlns="http://schemas.openxmlformats.org/spreadsheetml/2006/main" count="198" uniqueCount="78">
  <si>
    <t>April 2026 v10</t>
  </si>
  <si>
    <t>GP Margin Calculator</t>
  </si>
  <si>
    <t>***PAYE Candidates Only***</t>
  </si>
  <si>
    <t>*HOURLY RATES*</t>
  </si>
  <si>
    <t>YOU CAN ONLY TYPE IN THE YELLOW BOXES… HAPPY CALCULATING!</t>
  </si>
  <si>
    <r>
      <rPr>
        <b/>
        <sz val="12"/>
        <color rgb="FFFF0000"/>
        <rFont val="Calibri"/>
        <family val="2"/>
        <scheme val="minor"/>
      </rPr>
      <t>NI CALCULATION</t>
    </r>
    <r>
      <rPr>
        <sz val="12"/>
        <color rgb="FFFF0000"/>
        <rFont val="Calibri"/>
        <family val="2"/>
        <scheme val="minor"/>
      </rPr>
      <t xml:space="preserve"> (% of TOTAL PAY) - holiday pay NI is worked out separately as it is a flat 13.8%</t>
    </r>
  </si>
  <si>
    <t>THE NI THRESHOLD IS SECONDARY INSTEAD OF PRIMARY.</t>
  </si>
  <si>
    <t>Pay</t>
  </si>
  <si>
    <t>NI %</t>
  </si>
  <si>
    <t>NI Amount</t>
  </si>
  <si>
    <t>TOTAL WEEKLY PAY</t>
  </si>
  <si>
    <t>Up to £96.16 @ 0%</t>
  </si>
  <si>
    <t>Remainder @ 15%</t>
  </si>
  <si>
    <t>NI TOTAL OF GROSS PAY</t>
  </si>
  <si>
    <t>RELATIVE NI % of total pay</t>
  </si>
  <si>
    <t>NOTE FOR ASH - PENSION IS 0% OVER A CERTAIN SALARY PER YEAR BUT WE CAN'T KNOW THIS UNTIL THEY'VE BEEN PAID SO LEAVE IT AS FLAT 3%</t>
  </si>
  <si>
    <t>No. of HOURS per week</t>
  </si>
  <si>
    <t>Gross Pay (+NI Hol Pay)</t>
  </si>
  <si>
    <t>Gross Pay</t>
  </si>
  <si>
    <t>Gross Pay + Hol Pay</t>
  </si>
  <si>
    <t>Total Cost %</t>
  </si>
  <si>
    <t>Candidate Pay (PER HOUR)</t>
  </si>
  <si>
    <t>Holiday Accrual</t>
  </si>
  <si>
    <t>NI</t>
  </si>
  <si>
    <t>Insurance &amp; Bad Debt</t>
  </si>
  <si>
    <t>Pension</t>
  </si>
  <si>
    <t>Apprentiship Levy</t>
  </si>
  <si>
    <t>Total Cost for Company</t>
  </si>
  <si>
    <t>Charge to Client (PER HOUR)</t>
  </si>
  <si>
    <r>
      <t xml:space="preserve">GP for Consultant   </t>
    </r>
    <r>
      <rPr>
        <b/>
        <sz val="8"/>
        <rFont val="Calibri"/>
        <family val="2"/>
        <scheme val="minor"/>
      </rPr>
      <t>(before expenses &amp; TRD deducted)</t>
    </r>
  </si>
  <si>
    <r>
      <t xml:space="preserve">GP Margin %      </t>
    </r>
    <r>
      <rPr>
        <b/>
        <sz val="8"/>
        <rFont val="Calibri"/>
        <family val="2"/>
        <scheme val="minor"/>
      </rPr>
      <t>(before expenses &amp; TRD deducted)</t>
    </r>
  </si>
  <si>
    <r>
      <rPr>
        <b/>
        <i/>
        <sz val="11"/>
        <color rgb="FFFF0000"/>
        <rFont val="Calibri"/>
      </rPr>
      <t xml:space="preserve">Living Wage Pay is </t>
    </r>
    <r>
      <rPr>
        <b/>
        <i/>
        <sz val="11"/>
        <color rgb="FF000000"/>
        <rFont val="Calibri"/>
      </rPr>
      <t xml:space="preserve">£12.71 </t>
    </r>
    <r>
      <rPr>
        <b/>
        <i/>
        <sz val="11"/>
        <color rgb="FFFF0000"/>
        <rFont val="Calibri"/>
      </rPr>
      <t xml:space="preserve">per hour - all candidates must be paid a MINIMUM of </t>
    </r>
    <r>
      <rPr>
        <b/>
        <i/>
        <sz val="11"/>
        <color rgb="FF000000"/>
        <rFont val="Calibri"/>
      </rPr>
      <t xml:space="preserve">£12.71 </t>
    </r>
    <r>
      <rPr>
        <b/>
        <i/>
        <sz val="11"/>
        <color rgb="FFFF0000"/>
        <rFont val="Calibri"/>
      </rPr>
      <t>per hour</t>
    </r>
  </si>
  <si>
    <r>
      <t xml:space="preserve">*Desired GP Margin % is </t>
    </r>
    <r>
      <rPr>
        <i/>
        <sz val="11"/>
        <rFont val="Calibri"/>
        <family val="2"/>
        <scheme val="minor"/>
      </rPr>
      <t>40%</t>
    </r>
  </si>
  <si>
    <r>
      <t xml:space="preserve">*MINIMUM GP Margin % is </t>
    </r>
    <r>
      <rPr>
        <i/>
        <sz val="11"/>
        <rFont val="Calibri"/>
        <family val="2"/>
        <scheme val="minor"/>
      </rPr>
      <t>25%</t>
    </r>
  </si>
  <si>
    <r>
      <t>*Any margin % below</t>
    </r>
    <r>
      <rPr>
        <i/>
        <sz val="11"/>
        <rFont val="Calibri"/>
        <family val="2"/>
        <scheme val="minor"/>
      </rPr>
      <t xml:space="preserve"> 20%</t>
    </r>
    <r>
      <rPr>
        <i/>
        <sz val="11"/>
        <color rgb="FFFF0000"/>
        <rFont val="Calibri"/>
        <family val="2"/>
        <scheme val="minor"/>
      </rPr>
      <t xml:space="preserve"> must be authorised by your Director</t>
    </r>
  </si>
  <si>
    <t>Expense Amount in GBP
(PER HOUR)</t>
  </si>
  <si>
    <t>Expense Amount Deducted from GP
(PER HOUR)</t>
  </si>
  <si>
    <r>
      <rPr>
        <b/>
        <i/>
        <sz val="11"/>
        <color theme="1"/>
        <rFont val="Calibri"/>
        <family val="2"/>
        <scheme val="minor"/>
      </rPr>
      <t xml:space="preserve">*Expenses; </t>
    </r>
    <r>
      <rPr>
        <i/>
        <sz val="11"/>
        <color theme="1"/>
        <rFont val="Calibri"/>
        <family val="2"/>
        <scheme val="minor"/>
      </rPr>
      <t>Please estimate hourly costs for accomodation/ equipment etc</t>
    </r>
  </si>
  <si>
    <t>FINAL GP - PER HOUR</t>
  </si>
  <si>
    <t>TRD %</t>
  </si>
  <si>
    <t>TRD Amount deducted from GP
(PER HOUR)</t>
  </si>
  <si>
    <r>
      <t xml:space="preserve">*FINAL GP AMOUNT PER HOUR*
</t>
    </r>
    <r>
      <rPr>
        <b/>
        <sz val="8"/>
        <rFont val="Calibri"/>
        <family val="2"/>
        <scheme val="minor"/>
      </rPr>
      <t>(after expenses &amp; TRD deducted)</t>
    </r>
  </si>
  <si>
    <t>GP Margin % FINAL</t>
  </si>
  <si>
    <r>
      <rPr>
        <b/>
        <i/>
        <sz val="11"/>
        <color theme="1"/>
        <rFont val="Calibri"/>
        <family val="2"/>
        <scheme val="minor"/>
      </rPr>
      <t>*Turnover Related Discount</t>
    </r>
    <r>
      <rPr>
        <i/>
        <sz val="11"/>
        <color theme="1"/>
        <rFont val="Calibri"/>
        <family val="2"/>
        <scheme val="minor"/>
      </rPr>
      <t xml:space="preserve"> - Is calculated as a percentage of the charge rate &amp; deducted from the GP</t>
    </r>
  </si>
  <si>
    <t>FINAL GP - PER WEEK</t>
  </si>
  <si>
    <t>Total Candidate Pay</t>
  </si>
  <si>
    <t>Total Client Charge</t>
  </si>
  <si>
    <t>TOTAL WEEKLY GP</t>
  </si>
  <si>
    <t>*DAILY RATES*</t>
  </si>
  <si>
    <t>Up to £96.15 @ 0%</t>
  </si>
  <si>
    <t>No. of DAYS per week</t>
  </si>
  <si>
    <t>Candidate Pay (PER DAY)</t>
  </si>
  <si>
    <t>Charge to Client (PER DAY)</t>
  </si>
  <si>
    <r>
      <t xml:space="preserve">GP Margin % </t>
    </r>
    <r>
      <rPr>
        <b/>
        <sz val="8"/>
        <rFont val="Calibri"/>
        <family val="2"/>
        <scheme val="minor"/>
      </rPr>
      <t>(before expenses &amp; TRD deducted)</t>
    </r>
  </si>
  <si>
    <r>
      <rPr>
        <b/>
        <i/>
        <sz val="11"/>
        <color rgb="FFFF0000"/>
        <rFont val="Calibri"/>
      </rPr>
      <t xml:space="preserve">Living Wage Pay is </t>
    </r>
    <r>
      <rPr>
        <b/>
        <i/>
        <sz val="11"/>
        <color rgb="FF000000"/>
        <rFont val="Calibri"/>
      </rPr>
      <t>£12.71</t>
    </r>
    <r>
      <rPr>
        <b/>
        <i/>
        <sz val="11"/>
        <color rgb="FFFF0000"/>
        <rFont val="Calibri"/>
      </rPr>
      <t xml:space="preserve"> per hour - all candidates must be paid a MINIMUM of </t>
    </r>
    <r>
      <rPr>
        <b/>
        <i/>
        <sz val="11"/>
        <color rgb="FF000000"/>
        <rFont val="Calibri"/>
      </rPr>
      <t>£12.71</t>
    </r>
    <r>
      <rPr>
        <b/>
        <i/>
        <sz val="11"/>
        <color rgb="FFFF0000"/>
        <rFont val="Calibri"/>
      </rPr>
      <t xml:space="preserve"> per hour</t>
    </r>
  </si>
  <si>
    <r>
      <rPr>
        <b/>
        <i/>
        <sz val="11"/>
        <color rgb="FFFF0000"/>
        <rFont val="Calibri"/>
      </rPr>
      <t xml:space="preserve">Or </t>
    </r>
    <r>
      <rPr>
        <b/>
        <i/>
        <sz val="11"/>
        <color rgb="FF000000"/>
        <rFont val="Calibri"/>
      </rPr>
      <t xml:space="preserve">£95.33 </t>
    </r>
    <r>
      <rPr>
        <b/>
        <i/>
        <sz val="11"/>
        <color rgb="FFFF0000"/>
        <rFont val="Calibri"/>
      </rPr>
      <t>per day for a 7.5 hour day</t>
    </r>
  </si>
  <si>
    <r>
      <rPr>
        <b/>
        <i/>
        <sz val="11"/>
        <color theme="1"/>
        <rFont val="Calibri"/>
        <family val="2"/>
        <scheme val="minor"/>
      </rPr>
      <t xml:space="preserve">*Expenses; </t>
    </r>
    <r>
      <rPr>
        <i/>
        <sz val="11"/>
        <color theme="1"/>
        <rFont val="Calibri"/>
        <family val="2"/>
        <scheme val="minor"/>
      </rPr>
      <t>Please estimate daily costs for accomodation/ equipment etc</t>
    </r>
  </si>
  <si>
    <t>FINAL GP - PER DAY</t>
  </si>
  <si>
    <t>***LTD &amp; UMBRELLA &amp; CIS Candidates Only***</t>
  </si>
  <si>
    <t>On Gross Pay</t>
  </si>
  <si>
    <r>
      <t>*Any margin % below</t>
    </r>
    <r>
      <rPr>
        <i/>
        <sz val="11"/>
        <rFont val="Calibri"/>
        <family val="2"/>
        <scheme val="minor"/>
      </rPr>
      <t xml:space="preserve"> 20%</t>
    </r>
    <r>
      <rPr>
        <i/>
        <sz val="11"/>
        <color rgb="FFFF0000"/>
        <rFont val="Calibri"/>
        <family val="2"/>
        <scheme val="minor"/>
      </rPr>
      <t xml:space="preserve"> must be authoirsed by your Director</t>
    </r>
  </si>
  <si>
    <r>
      <rPr>
        <b/>
        <i/>
        <sz val="11"/>
        <color rgb="FFFF0000"/>
        <rFont val="Calibri"/>
      </rPr>
      <t xml:space="preserve">Or </t>
    </r>
    <r>
      <rPr>
        <b/>
        <i/>
        <sz val="11"/>
        <color rgb="FF000000"/>
        <rFont val="Calibri"/>
      </rPr>
      <t xml:space="preserve">£95.33 </t>
    </r>
    <r>
      <rPr>
        <b/>
        <i/>
        <sz val="11"/>
        <color rgb="FFFF0000"/>
        <rFont val="Calibri"/>
      </rPr>
      <t xml:space="preserve">per day for a </t>
    </r>
    <r>
      <rPr>
        <b/>
        <i/>
        <sz val="11"/>
        <color rgb="FF000000"/>
        <rFont val="Calibri"/>
      </rPr>
      <t>7.5</t>
    </r>
    <r>
      <rPr>
        <b/>
        <i/>
        <sz val="11"/>
        <color rgb="FFFF0000"/>
        <rFont val="Calibri"/>
      </rPr>
      <t xml:space="preserve"> hour day</t>
    </r>
  </si>
  <si>
    <t>Calculations</t>
  </si>
  <si>
    <r>
      <rPr>
        <b/>
        <sz val="12"/>
        <rFont val="Calibri"/>
        <family val="2"/>
        <scheme val="minor"/>
      </rPr>
      <t>1) Holiday Accrual</t>
    </r>
    <r>
      <rPr>
        <sz val="12"/>
        <rFont val="Calibri"/>
        <family val="2"/>
        <scheme val="minor"/>
      </rPr>
      <t xml:space="preserve"> is Holiday Pay + NI on Holiday Pay = (Gross Pay x 12.07% = Y) + (Y x NI @ 15%). This is the same as Gross Pay x 13.88%</t>
    </r>
  </si>
  <si>
    <r>
      <rPr>
        <b/>
        <sz val="12"/>
        <rFont val="Calibri"/>
        <family val="2"/>
        <scheme val="minor"/>
      </rPr>
      <t>2) N</t>
    </r>
    <r>
      <rPr>
        <sz val="12"/>
        <rFont val="Calibri"/>
        <family val="2"/>
        <scheme val="minor"/>
      </rPr>
      <t xml:space="preserve">I This percentage is relative to how many hours/ days you put in the yellow box stating the no of hours/ days the candidate works per week. For PAYE candidates this is calculated on TOTAL WEEKLY PAY. Total weekly pay up to </t>
    </r>
    <r>
      <rPr>
        <sz val="12"/>
        <color rgb="FFFF0000"/>
        <rFont val="Calibri"/>
        <family val="2"/>
        <scheme val="minor"/>
      </rPr>
      <t>£96.15 @ 0%</t>
    </r>
    <r>
      <rPr>
        <sz val="12"/>
        <rFont val="Calibri"/>
        <family val="2"/>
        <scheme val="minor"/>
      </rPr>
      <t xml:space="preserve">, then the remaining of total weekly pay </t>
    </r>
    <r>
      <rPr>
        <sz val="12"/>
        <color rgb="FFFF0000"/>
        <rFont val="Calibri"/>
        <family val="2"/>
        <scheme val="minor"/>
      </rPr>
      <t>@ 15%.</t>
    </r>
  </si>
  <si>
    <r>
      <t>3) Pension</t>
    </r>
    <r>
      <rPr>
        <sz val="12"/>
        <color theme="1"/>
        <rFont val="Calibri"/>
        <family val="2"/>
        <scheme val="minor"/>
      </rPr>
      <t xml:space="preserve"> For PAYE candidates is calculated on TOTAL WEEKLY PAY PLUS WEEKLY HOLIDAY PAY. It is calculated</t>
    </r>
    <r>
      <rPr>
        <sz val="12"/>
        <color rgb="FFFF0000"/>
        <rFont val="Calibri"/>
        <family val="2"/>
        <scheme val="minor"/>
      </rPr>
      <t xml:space="preserve"> @ 3%</t>
    </r>
  </si>
  <si>
    <r>
      <t xml:space="preserve">4) Apprenticeship Levy </t>
    </r>
    <r>
      <rPr>
        <sz val="12"/>
        <rFont val="Calibri"/>
        <family val="2"/>
        <scheme val="minor"/>
      </rPr>
      <t>for PAYE candidates is calculated on TOTAL WEEKLY PAY PLUS WEEKLY HOLIDAY PAY. It is calculated</t>
    </r>
    <r>
      <rPr>
        <sz val="12"/>
        <color rgb="FFFF0000"/>
        <rFont val="Calibri"/>
        <family val="2"/>
        <scheme val="minor"/>
      </rPr>
      <t xml:space="preserve"> @ 0.5%</t>
    </r>
  </si>
  <si>
    <r>
      <rPr>
        <b/>
        <sz val="12"/>
        <rFont val="Calibri"/>
        <family val="2"/>
        <scheme val="minor"/>
      </rPr>
      <t>5) TRD</t>
    </r>
    <r>
      <rPr>
        <sz val="12"/>
        <rFont val="Calibri"/>
        <family val="2"/>
        <scheme val="minor"/>
      </rPr>
      <t xml:space="preserve"> = "Turnover Related Discount". This is a % discount on total sales offered to certain clients. This will only ever be agreed by a Manager &amp; will have been approved by the Group Financial Director. Ask your Manager if your client has been offered a TRD with your company.</t>
    </r>
  </si>
  <si>
    <t>Info</t>
  </si>
  <si>
    <r>
      <t xml:space="preserve">Use the </t>
    </r>
    <r>
      <rPr>
        <b/>
        <sz val="12"/>
        <rFont val="Calibri"/>
        <family val="2"/>
        <scheme val="minor"/>
      </rPr>
      <t>LTD-UMBRELLA-CIS</t>
    </r>
    <r>
      <rPr>
        <sz val="12"/>
        <rFont val="Calibri"/>
        <family val="2"/>
        <scheme val="minor"/>
      </rPr>
      <t xml:space="preserve"> tab for ALL candidates being paid via umbrella or direct into their own Limited company. Use this tab for both CIS &amp; non-CIS candidates</t>
    </r>
  </si>
  <si>
    <t>No of Days</t>
  </si>
  <si>
    <t>Percentage Calculations</t>
  </si>
  <si>
    <t>Holiday Pay = 13.74% = [12.07%  x gross pay] + [13.8% x Holiday Pay]</t>
  </si>
  <si>
    <r>
      <t xml:space="preserve">NI = [0% x up to £162 of gross pay] + [13.8% x remainder of gross pay] </t>
    </r>
    <r>
      <rPr>
        <sz val="11"/>
        <color rgb="FFFF000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This excludes holiday pay NI as it is included in the holiday pay calculation -</t>
    </r>
    <r>
      <rPr>
        <sz val="11"/>
        <color rgb="FFFF0000"/>
        <rFont val="Calibri"/>
        <family val="2"/>
        <scheme val="minor"/>
      </rPr>
      <t xml:space="preserve"> Threshold increased from £157 to £162 in April 2018</t>
    </r>
  </si>
  <si>
    <t>Insurance &amp; Bad Debt = [0% x gross pay]</t>
  </si>
  <si>
    <r>
      <t xml:space="preserve">Pension [2% x gross pay] –  Does not take into account a new starter having no pension for first 3 months or those who opt out </t>
    </r>
    <r>
      <rPr>
        <sz val="11"/>
        <color rgb="FFFF0000"/>
        <rFont val="Calibri"/>
        <family val="2"/>
        <scheme val="minor"/>
      </rPr>
      <t>- Increased from 1% to 2% in April 2018</t>
    </r>
  </si>
  <si>
    <r>
      <t xml:space="preserve">Apprenticeship Levy = [1% x gross pay] - </t>
    </r>
    <r>
      <rPr>
        <sz val="11"/>
        <color rgb="FFFF0000"/>
        <rFont val="Calibri"/>
        <family val="2"/>
        <scheme val="minor"/>
      </rPr>
      <t>Increased from 0.5% to 1% in April 2018</t>
    </r>
  </si>
  <si>
    <t>TRD = [1 to 5% x charge to client]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</si>
</sst>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0.0%"/>
    <numFmt numFmtId="166" formatCode="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0"/>
      <color rgb="FF7030A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0" tint="-0.249977111117893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rgb="FF00B0F0"/>
      <name val="Calibri"/>
      <family val="2"/>
      <scheme val="minor"/>
    </font>
    <font>
      <b/>
      <i/>
      <sz val="20"/>
      <color rgb="FFFF0000"/>
      <name val="Calibri"/>
      <family val="2"/>
      <scheme val="minor"/>
    </font>
    <font>
      <b/>
      <sz val="20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9"/>
      <color rgb="FFC00000"/>
      <name val="Calibri"/>
      <family val="2"/>
      <scheme val="minor"/>
    </font>
    <font>
      <b/>
      <i/>
      <sz val="11"/>
      <color rgb="FFFF0000"/>
      <name val="Calibri"/>
    </font>
    <font>
      <b/>
      <i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4" borderId="0" xfId="0" applyFill="1"/>
    <xf numFmtId="10" fontId="0" fillId="4" borderId="0" xfId="1" applyNumberFormat="1" applyFont="1" applyFill="1"/>
    <xf numFmtId="164" fontId="0" fillId="4" borderId="0" xfId="0" applyNumberFormat="1" applyFill="1"/>
    <xf numFmtId="0" fontId="3" fillId="4" borderId="0" xfId="0" applyFont="1" applyFill="1"/>
    <xf numFmtId="10" fontId="0" fillId="4" borderId="0" xfId="1" applyNumberFormat="1" applyFont="1" applyFill="1" applyBorder="1"/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" fillId="4" borderId="0" xfId="0" applyFont="1" applyFill="1"/>
    <xf numFmtId="164" fontId="0" fillId="4" borderId="0" xfId="0" applyNumberFormat="1" applyFill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4" borderId="0" xfId="1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0" fillId="4" borderId="0" xfId="0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6" fillId="4" borderId="0" xfId="0" applyFont="1" applyFill="1"/>
    <xf numFmtId="0" fontId="7" fillId="4" borderId="0" xfId="0" applyFont="1" applyFill="1"/>
    <xf numFmtId="0" fontId="9" fillId="4" borderId="0" xfId="0" applyFont="1" applyFill="1" applyAlignment="1">
      <alignment vertical="center"/>
    </xf>
    <xf numFmtId="0" fontId="4" fillId="4" borderId="4" xfId="0" applyFont="1" applyFill="1" applyBorder="1" applyAlignment="1">
      <alignment horizontal="center" vertical="top" wrapText="1"/>
    </xf>
    <xf numFmtId="164" fontId="0" fillId="4" borderId="7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top" wrapText="1"/>
    </xf>
    <xf numFmtId="164" fontId="0" fillId="4" borderId="10" xfId="0" applyNumberFormat="1" applyFill="1" applyBorder="1" applyAlignment="1">
      <alignment horizontal="center" vertical="center"/>
    </xf>
    <xf numFmtId="0" fontId="10" fillId="4" borderId="0" xfId="0" applyFont="1" applyFill="1"/>
    <xf numFmtId="9" fontId="0" fillId="4" borderId="0" xfId="1" applyFont="1" applyFill="1"/>
    <xf numFmtId="0" fontId="12" fillId="4" borderId="0" xfId="0" applyFont="1" applyFill="1" applyAlignment="1">
      <alignment horizontal="right"/>
    </xf>
    <xf numFmtId="0" fontId="9" fillId="4" borderId="0" xfId="0" applyFont="1" applyFill="1" applyAlignment="1">
      <alignment horizontal="left" vertical="center"/>
    </xf>
    <xf numFmtId="0" fontId="13" fillId="4" borderId="0" xfId="0" quotePrefix="1" applyFont="1" applyFill="1" applyAlignment="1">
      <alignment horizontal="right" vertical="center"/>
    </xf>
    <xf numFmtId="0" fontId="15" fillId="4" borderId="0" xfId="0" applyFont="1" applyFill="1"/>
    <xf numFmtId="0" fontId="14" fillId="4" borderId="0" xfId="0" applyFont="1" applyFill="1"/>
    <xf numFmtId="0" fontId="8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/>
    </xf>
    <xf numFmtId="10" fontId="18" fillId="4" borderId="0" xfId="1" applyNumberFormat="1" applyFont="1" applyFill="1" applyBorder="1" applyAlignment="1">
      <alignment horizontal="left"/>
    </xf>
    <xf numFmtId="10" fontId="18" fillId="4" borderId="0" xfId="1" applyNumberFormat="1" applyFont="1" applyFill="1" applyBorder="1" applyAlignment="1">
      <alignment horizontal="right"/>
    </xf>
    <xf numFmtId="0" fontId="20" fillId="4" borderId="0" xfId="0" applyFont="1" applyFill="1" applyAlignment="1">
      <alignment vertical="center"/>
    </xf>
    <xf numFmtId="0" fontId="3" fillId="0" borderId="0" xfId="0" applyFont="1"/>
    <xf numFmtId="0" fontId="5" fillId="4" borderId="0" xfId="0" applyFont="1" applyFill="1"/>
    <xf numFmtId="164" fontId="0" fillId="4" borderId="0" xfId="0" applyNumberFormat="1" applyFill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0" fontId="23" fillId="4" borderId="0" xfId="1" applyNumberFormat="1" applyFont="1" applyFill="1" applyAlignment="1">
      <alignment horizontal="center"/>
    </xf>
    <xf numFmtId="164" fontId="0" fillId="4" borderId="1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4" borderId="0" xfId="0" applyFont="1" applyFill="1" applyAlignment="1">
      <alignment horizontal="center" vertical="top"/>
    </xf>
    <xf numFmtId="0" fontId="24" fillId="4" borderId="0" xfId="0" applyFont="1" applyFill="1" applyAlignment="1">
      <alignment horizontal="center"/>
    </xf>
    <xf numFmtId="2" fontId="3" fillId="4" borderId="0" xfId="0" applyNumberFormat="1" applyFont="1" applyFill="1"/>
    <xf numFmtId="9" fontId="0" fillId="0" borderId="0" xfId="1" applyFont="1"/>
    <xf numFmtId="0" fontId="0" fillId="3" borderId="0" xfId="0" applyFill="1"/>
    <xf numFmtId="0" fontId="26" fillId="3" borderId="0" xfId="0" applyFont="1" applyFill="1" applyAlignment="1">
      <alignment vertical="top"/>
    </xf>
    <xf numFmtId="0" fontId="27" fillId="3" borderId="0" xfId="0" applyFont="1" applyFill="1" applyAlignment="1">
      <alignment vertical="top"/>
    </xf>
    <xf numFmtId="10" fontId="0" fillId="3" borderId="0" xfId="1" applyNumberFormat="1" applyFont="1" applyFill="1"/>
    <xf numFmtId="164" fontId="28" fillId="3" borderId="13" xfId="0" applyNumberFormat="1" applyFont="1" applyFill="1" applyBorder="1" applyAlignment="1">
      <alignment vertical="top"/>
    </xf>
    <xf numFmtId="164" fontId="27" fillId="3" borderId="13" xfId="1" applyNumberFormat="1" applyFont="1" applyFill="1" applyBorder="1" applyAlignment="1">
      <alignment vertical="top"/>
    </xf>
    <xf numFmtId="165" fontId="0" fillId="3" borderId="0" xfId="1" applyNumberFormat="1" applyFont="1" applyFill="1"/>
    <xf numFmtId="164" fontId="28" fillId="3" borderId="14" xfId="0" applyNumberFormat="1" applyFont="1" applyFill="1" applyBorder="1" applyAlignment="1">
      <alignment vertical="top"/>
    </xf>
    <xf numFmtId="10" fontId="28" fillId="3" borderId="0" xfId="1" applyNumberFormat="1" applyFont="1" applyFill="1" applyBorder="1" applyAlignment="1">
      <alignment vertical="top"/>
    </xf>
    <xf numFmtId="164" fontId="27" fillId="3" borderId="15" xfId="1" applyNumberFormat="1" applyFont="1" applyFill="1" applyBorder="1" applyAlignment="1">
      <alignment vertical="top"/>
    </xf>
    <xf numFmtId="10" fontId="29" fillId="4" borderId="0" xfId="1" applyNumberFormat="1" applyFont="1" applyFill="1" applyAlignment="1">
      <alignment horizontal="center"/>
    </xf>
    <xf numFmtId="10" fontId="30" fillId="4" borderId="0" xfId="1" applyNumberFormat="1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164" fontId="31" fillId="3" borderId="1" xfId="1" applyNumberFormat="1" applyFont="1" applyFill="1" applyBorder="1" applyAlignment="1">
      <alignment vertical="top"/>
    </xf>
    <xf numFmtId="164" fontId="31" fillId="3" borderId="1" xfId="0" applyNumberFormat="1" applyFont="1" applyFill="1" applyBorder="1" applyAlignment="1">
      <alignment vertical="top"/>
    </xf>
    <xf numFmtId="10" fontId="3" fillId="2" borderId="11" xfId="1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vertical="top"/>
    </xf>
    <xf numFmtId="164" fontId="31" fillId="4" borderId="0" xfId="1" applyNumberFormat="1" applyFont="1" applyFill="1" applyBorder="1" applyAlignment="1">
      <alignment vertical="top"/>
    </xf>
    <xf numFmtId="10" fontId="31" fillId="4" borderId="0" xfId="1" applyNumberFormat="1" applyFont="1" applyFill="1" applyBorder="1" applyAlignment="1">
      <alignment vertical="top"/>
    </xf>
    <xf numFmtId="165" fontId="0" fillId="4" borderId="0" xfId="1" applyNumberFormat="1" applyFont="1" applyFill="1"/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10" fontId="3" fillId="6" borderId="1" xfId="1" applyNumberFormat="1" applyFont="1" applyFill="1" applyBorder="1" applyAlignment="1">
      <alignment horizontal="center" vertical="center"/>
    </xf>
    <xf numFmtId="164" fontId="33" fillId="5" borderId="1" xfId="1" applyNumberFormat="1" applyFont="1" applyFill="1" applyBorder="1" applyAlignment="1">
      <alignment horizontal="center" vertical="center"/>
    </xf>
    <xf numFmtId="10" fontId="33" fillId="6" borderId="1" xfId="1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1" fontId="17" fillId="2" borderId="1" xfId="0" applyNumberFormat="1" applyFont="1" applyFill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4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164" fontId="33" fillId="4" borderId="1" xfId="1" applyNumberFormat="1" applyFont="1" applyFill="1" applyBorder="1" applyAlignment="1">
      <alignment horizontal="center" vertical="center"/>
    </xf>
    <xf numFmtId="0" fontId="38" fillId="4" borderId="0" xfId="0" applyFont="1" applyFill="1" applyAlignment="1">
      <alignment horizontal="center"/>
    </xf>
    <xf numFmtId="10" fontId="9" fillId="4" borderId="0" xfId="1" applyNumberFormat="1" applyFont="1" applyFill="1" applyAlignment="1">
      <alignment vertical="center"/>
    </xf>
    <xf numFmtId="0" fontId="39" fillId="4" borderId="0" xfId="0" applyFont="1" applyFill="1"/>
    <xf numFmtId="0" fontId="11" fillId="4" borderId="0" xfId="0" applyFont="1" applyFill="1" applyAlignment="1">
      <alignment vertical="center"/>
    </xf>
    <xf numFmtId="0" fontId="11" fillId="4" borderId="0" xfId="0" applyFont="1" applyFill="1"/>
    <xf numFmtId="0" fontId="28" fillId="4" borderId="0" xfId="0" applyFont="1" applyFill="1" applyAlignment="1">
      <alignment vertical="top" wrapText="1"/>
    </xf>
    <xf numFmtId="164" fontId="28" fillId="4" borderId="0" xfId="0" applyNumberFormat="1" applyFont="1" applyFill="1" applyAlignment="1">
      <alignment vertical="top"/>
    </xf>
    <xf numFmtId="0" fontId="25" fillId="4" borderId="0" xfId="0" applyFont="1" applyFill="1" applyAlignment="1">
      <alignment horizontal="right" vertical="top"/>
    </xf>
    <xf numFmtId="0" fontId="25" fillId="4" borderId="0" xfId="0" applyFont="1" applyFill="1" applyAlignment="1">
      <alignment horizontal="left" vertical="top"/>
    </xf>
    <xf numFmtId="0" fontId="7" fillId="3" borderId="0" xfId="0" applyFont="1" applyFill="1"/>
    <xf numFmtId="0" fontId="25" fillId="3" borderId="0" xfId="0" applyFont="1" applyFill="1" applyAlignment="1">
      <alignment horizontal="right" vertical="top"/>
    </xf>
    <xf numFmtId="164" fontId="27" fillId="3" borderId="0" xfId="0" applyNumberFormat="1" applyFont="1" applyFill="1" applyAlignment="1">
      <alignment vertical="top"/>
    </xf>
    <xf numFmtId="0" fontId="28" fillId="3" borderId="0" xfId="0" applyFont="1" applyFill="1" applyAlignment="1">
      <alignment vertical="top" wrapText="1"/>
    </xf>
    <xf numFmtId="164" fontId="28" fillId="3" borderId="0" xfId="0" applyNumberFormat="1" applyFont="1" applyFill="1" applyAlignment="1">
      <alignment vertical="top"/>
    </xf>
    <xf numFmtId="0" fontId="42" fillId="3" borderId="0" xfId="0" applyFont="1" applyFill="1" applyAlignment="1">
      <alignment horizontal="left" vertical="top"/>
    </xf>
    <xf numFmtId="0" fontId="36" fillId="4" borderId="0" xfId="0" applyFont="1" applyFill="1" applyAlignment="1">
      <alignment wrapText="1"/>
    </xf>
    <xf numFmtId="0" fontId="3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4" fillId="4" borderId="0" xfId="0" applyFont="1" applyFill="1" applyAlignment="1">
      <alignment wrapText="1"/>
    </xf>
    <xf numFmtId="164" fontId="22" fillId="4" borderId="0" xfId="0" applyNumberFormat="1" applyFont="1" applyFill="1" applyAlignment="1">
      <alignment horizontal="left" vertical="center" wrapText="1"/>
    </xf>
    <xf numFmtId="10" fontId="22" fillId="4" borderId="0" xfId="1" applyNumberFormat="1" applyFont="1" applyFill="1" applyAlignment="1">
      <alignment horizontal="left" wrapText="1"/>
    </xf>
    <xf numFmtId="10" fontId="43" fillId="3" borderId="13" xfId="1" applyNumberFormat="1" applyFont="1" applyFill="1" applyBorder="1" applyAlignment="1">
      <alignment vertical="top"/>
    </xf>
    <xf numFmtId="166" fontId="17" fillId="2" borderId="1" xfId="0" applyNumberFormat="1" applyFont="1" applyFill="1" applyBorder="1" applyAlignment="1">
      <alignment horizontal="center" vertical="center"/>
    </xf>
    <xf numFmtId="10" fontId="41" fillId="3" borderId="0" xfId="1" applyNumberFormat="1" applyFont="1" applyFill="1" applyBorder="1" applyAlignment="1">
      <alignment vertical="top"/>
    </xf>
    <xf numFmtId="0" fontId="21" fillId="4" borderId="0" xfId="0" applyFont="1" applyFill="1"/>
    <xf numFmtId="0" fontId="17" fillId="4" borderId="0" xfId="0" applyFont="1" applyFill="1" applyAlignment="1">
      <alignment vertical="center" wrapText="1"/>
    </xf>
    <xf numFmtId="0" fontId="39" fillId="0" borderId="0" xfId="0" applyFont="1"/>
    <xf numFmtId="164" fontId="44" fillId="0" borderId="0" xfId="0" applyNumberFormat="1" applyFont="1" applyAlignment="1">
      <alignment horizontal="left" vertical="center"/>
    </xf>
    <xf numFmtId="164" fontId="44" fillId="4" borderId="0" xfId="0" applyNumberFormat="1" applyFont="1" applyFill="1" applyAlignment="1">
      <alignment horizontal="left" vertical="center"/>
    </xf>
    <xf numFmtId="10" fontId="37" fillId="4" borderId="16" xfId="1" applyNumberFormat="1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99"/>
      <color rgb="FF66FFFF"/>
      <color rgb="FFFF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542926</xdr:colOff>
      <xdr:row>21</xdr:row>
      <xdr:rowOff>123825</xdr:rowOff>
    </xdr:from>
    <xdr:to>
      <xdr:col>10</xdr:col>
      <xdr:colOff>4763</xdr:colOff>
      <xdr:row>25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stCxn id="3" idx="2"/>
        </xdr:cNvCxnSpPr>
      </xdr:nvCxnSpPr>
      <xdr:spPr>
        <a:xfrm flipH="1">
          <a:off x="9458326" y="3895725"/>
          <a:ext cx="500062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18</xdr:row>
      <xdr:rowOff>180975</xdr:rowOff>
    </xdr:from>
    <xdr:to>
      <xdr:col>10</xdr:col>
      <xdr:colOff>590550</xdr:colOff>
      <xdr:row>21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372600" y="3324225"/>
          <a:ext cx="1171575" cy="571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18</xdr:row>
      <xdr:rowOff>95249</xdr:rowOff>
    </xdr:from>
    <xdr:to>
      <xdr:col>2</xdr:col>
      <xdr:colOff>438150</xdr:colOff>
      <xdr:row>21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81000" y="3238499"/>
          <a:ext cx="12192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552449</xdr:colOff>
      <xdr:row>25</xdr:row>
      <xdr:rowOff>342899</xdr:rowOff>
    </xdr:from>
    <xdr:to>
      <xdr:col>14</xdr:col>
      <xdr:colOff>95250</xdr:colOff>
      <xdr:row>27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887324" y="4886324"/>
          <a:ext cx="1771651" cy="5048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HOURLY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647700</xdr:colOff>
      <xdr:row>21</xdr:row>
      <xdr:rowOff>133352</xdr:rowOff>
    </xdr:from>
    <xdr:to>
      <xdr:col>2</xdr:col>
      <xdr:colOff>114300</xdr:colOff>
      <xdr:row>24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4" idx="2"/>
        </xdr:cNvCxnSpPr>
      </xdr:nvCxnSpPr>
      <xdr:spPr>
        <a:xfrm>
          <a:off x="990600" y="3905252"/>
          <a:ext cx="28575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</xdr:colOff>
      <xdr:row>26</xdr:row>
      <xdr:rowOff>123825</xdr:rowOff>
    </xdr:from>
    <xdr:to>
      <xdr:col>12</xdr:col>
      <xdr:colOff>542925</xdr:colOff>
      <xdr:row>26</xdr:row>
      <xdr:rowOff>133350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12334877" y="51530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14</xdr:row>
      <xdr:rowOff>19050</xdr:rowOff>
    </xdr:from>
    <xdr:to>
      <xdr:col>5</xdr:col>
      <xdr:colOff>847726</xdr:colOff>
      <xdr:row>16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724025" y="2171700"/>
          <a:ext cx="3724276" cy="628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hours candidate will work per week (usually 40 hours per week for a full time worker) *This must be correct for the NI to calculate correctly!</a:t>
          </a: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19053</xdr:colOff>
      <xdr:row>15</xdr:row>
      <xdr:rowOff>133350</xdr:rowOff>
    </xdr:from>
    <xdr:to>
      <xdr:col>2</xdr:col>
      <xdr:colOff>561975</xdr:colOff>
      <xdr:row>15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9" idx="1"/>
        </xdr:cNvCxnSpPr>
      </xdr:nvCxnSpPr>
      <xdr:spPr>
        <a:xfrm flipH="1">
          <a:off x="1181103" y="2486025"/>
          <a:ext cx="542922" cy="2857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31</xdr:row>
      <xdr:rowOff>152401</xdr:rowOff>
    </xdr:from>
    <xdr:to>
      <xdr:col>7</xdr:col>
      <xdr:colOff>66676</xdr:colOff>
      <xdr:row>34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90625" y="6296026"/>
          <a:ext cx="5553076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HOURLY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39</xdr:row>
      <xdr:rowOff>180976</xdr:rowOff>
    </xdr:from>
    <xdr:to>
      <xdr:col>5</xdr:col>
      <xdr:colOff>923925</xdr:colOff>
      <xdr:row>42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62051" y="8401051"/>
          <a:ext cx="4362449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7E6796AC-BFA3-4EB7-A549-357E194BFFC9}"/>
            </a:ext>
          </a:extLst>
        </xdr:cNvPr>
        <xdr:cNvCxnSpPr/>
      </xdr:nvCxnSpPr>
      <xdr:spPr>
        <a:xfrm>
          <a:off x="2876550" y="67246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65AB58B0-1859-4A2D-B285-4E98A8CFFE71}"/>
            </a:ext>
          </a:extLst>
        </xdr:cNvPr>
        <xdr:cNvCxnSpPr/>
      </xdr:nvCxnSpPr>
      <xdr:spPr>
        <a:xfrm>
          <a:off x="2876550" y="67246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781050</xdr:colOff>
      <xdr:row>42</xdr:row>
      <xdr:rowOff>38100</xdr:rowOff>
    </xdr:from>
    <xdr:to>
      <xdr:col>3</xdr:col>
      <xdr:colOff>809625</xdr:colOff>
      <xdr:row>43</xdr:row>
      <xdr:rowOff>9525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DE8C805-9F6A-4755-B59F-87DB7DAE6219}"/>
            </a:ext>
          </a:extLst>
        </xdr:cNvPr>
        <xdr:cNvCxnSpPr/>
      </xdr:nvCxnSpPr>
      <xdr:spPr>
        <a:xfrm>
          <a:off x="3105150" y="8829675"/>
          <a:ext cx="28575" cy="4000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1133475</xdr:colOff>
      <xdr:row>2</xdr:row>
      <xdr:rowOff>74025</xdr:rowOff>
    </xdr:from>
    <xdr:to>
      <xdr:col>13</xdr:col>
      <xdr:colOff>213004</xdr:colOff>
      <xdr:row>3</xdr:row>
      <xdr:rowOff>247526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9F0B6FB-706A-4E17-8230-9029E07CC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7725" y="550275"/>
          <a:ext cx="1466494" cy="506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21</xdr:row>
      <xdr:rowOff>123825</xdr:rowOff>
    </xdr:from>
    <xdr:to>
      <xdr:col>9</xdr:col>
      <xdr:colOff>995363</xdr:colOff>
      <xdr:row>25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>
          <a:stCxn id="3" idx="2"/>
        </xdr:cNvCxnSpPr>
      </xdr:nvCxnSpPr>
      <xdr:spPr>
        <a:xfrm flipH="1">
          <a:off x="8181975" y="5172075"/>
          <a:ext cx="452438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18</xdr:row>
      <xdr:rowOff>133350</xdr:rowOff>
    </xdr:from>
    <xdr:to>
      <xdr:col>10</xdr:col>
      <xdr:colOff>495300</xdr:colOff>
      <xdr:row>21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096250" y="4552950"/>
          <a:ext cx="1076325" cy="619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18</xdr:row>
      <xdr:rowOff>95249</xdr:rowOff>
    </xdr:from>
    <xdr:to>
      <xdr:col>2</xdr:col>
      <xdr:colOff>438150</xdr:colOff>
      <xdr:row>21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0" y="4514849"/>
          <a:ext cx="11811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552449</xdr:colOff>
      <xdr:row>25</xdr:row>
      <xdr:rowOff>342899</xdr:rowOff>
    </xdr:from>
    <xdr:to>
      <xdr:col>14</xdr:col>
      <xdr:colOff>95250</xdr:colOff>
      <xdr:row>27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306174" y="7639049"/>
          <a:ext cx="1619251" cy="695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DAILY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628650</xdr:colOff>
      <xdr:row>21</xdr:row>
      <xdr:rowOff>133352</xdr:rowOff>
    </xdr:from>
    <xdr:to>
      <xdr:col>2</xdr:col>
      <xdr:colOff>114300</xdr:colOff>
      <xdr:row>24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>
          <a:stCxn id="4" idx="2"/>
        </xdr:cNvCxnSpPr>
      </xdr:nvCxnSpPr>
      <xdr:spPr>
        <a:xfrm>
          <a:off x="971550" y="5181602"/>
          <a:ext cx="26670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9527</xdr:colOff>
      <xdr:row>26</xdr:row>
      <xdr:rowOff>142875</xdr:rowOff>
    </xdr:from>
    <xdr:to>
      <xdr:col>12</xdr:col>
      <xdr:colOff>552450</xdr:colOff>
      <xdr:row>26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10763252" y="8115300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14</xdr:row>
      <xdr:rowOff>19050</xdr:rowOff>
    </xdr:from>
    <xdr:to>
      <xdr:col>5</xdr:col>
      <xdr:colOff>857250</xdr:colOff>
      <xdr:row>16</xdr:row>
      <xdr:rowOff>152400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733549" y="2028825"/>
          <a:ext cx="3533776" cy="628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days candidate will work per week (usually 5 days per week for a full time worker) *This must be correct for the NI to calculate correctly!</a:t>
          </a: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15</xdr:row>
      <xdr:rowOff>133350</xdr:rowOff>
    </xdr:from>
    <xdr:to>
      <xdr:col>2</xdr:col>
      <xdr:colOff>561974</xdr:colOff>
      <xdr:row>15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9" idx="1"/>
        </xdr:cNvCxnSpPr>
      </xdr:nvCxnSpPr>
      <xdr:spPr>
        <a:xfrm flipH="1">
          <a:off x="1190627" y="2343150"/>
          <a:ext cx="542922" cy="2857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31</xdr:row>
      <xdr:rowOff>152401</xdr:rowOff>
    </xdr:from>
    <xdr:to>
      <xdr:col>7</xdr:col>
      <xdr:colOff>76200</xdr:colOff>
      <xdr:row>34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200149" y="6343651"/>
          <a:ext cx="5362576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DAILY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2838450" y="9667875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39</xdr:row>
      <xdr:rowOff>180976</xdr:rowOff>
    </xdr:from>
    <xdr:to>
      <xdr:col>6</xdr:col>
      <xdr:colOff>9525</xdr:colOff>
      <xdr:row>42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71576" y="8829676"/>
          <a:ext cx="4286249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42</xdr:row>
      <xdr:rowOff>38100</xdr:rowOff>
    </xdr:from>
    <xdr:to>
      <xdr:col>3</xdr:col>
      <xdr:colOff>581025</xdr:colOff>
      <xdr:row>43</xdr:row>
      <xdr:rowOff>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2895600" y="9610725"/>
          <a:ext cx="19050" cy="3619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D621A09E-4EFC-4E72-B7EB-14B7FE5BF2B7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34</xdr:row>
      <xdr:rowOff>9525</xdr:rowOff>
    </xdr:from>
    <xdr:to>
      <xdr:col>3</xdr:col>
      <xdr:colOff>552450</xdr:colOff>
      <xdr:row>35</xdr:row>
      <xdr:rowOff>19050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1DEBA27B-FD79-4207-93BC-5669AED8CD15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42</xdr:row>
      <xdr:rowOff>38100</xdr:rowOff>
    </xdr:from>
    <xdr:to>
      <xdr:col>3</xdr:col>
      <xdr:colOff>590550</xdr:colOff>
      <xdr:row>43</xdr:row>
      <xdr:rowOff>9525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82C2ECF1-F209-44E1-9A3C-2C88FB975D7D}"/>
            </a:ext>
          </a:extLst>
        </xdr:cNvPr>
        <xdr:cNvCxnSpPr/>
      </xdr:nvCxnSpPr>
      <xdr:spPr>
        <a:xfrm>
          <a:off x="2914650" y="8982075"/>
          <a:ext cx="28575" cy="3429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13</xdr:row>
      <xdr:rowOff>123826</xdr:rowOff>
    </xdr:from>
    <xdr:to>
      <xdr:col>9</xdr:col>
      <xdr:colOff>995363</xdr:colOff>
      <xdr:row>17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>
          <a:stCxn id="3" idx="2"/>
        </xdr:cNvCxnSpPr>
      </xdr:nvCxnSpPr>
      <xdr:spPr>
        <a:xfrm flipH="1">
          <a:off x="8248650" y="3305176"/>
          <a:ext cx="452438" cy="647699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10</xdr:row>
      <xdr:rowOff>28575</xdr:rowOff>
    </xdr:from>
    <xdr:to>
      <xdr:col>10</xdr:col>
      <xdr:colOff>495300</xdr:colOff>
      <xdr:row>13</xdr:row>
      <xdr:rowOff>123826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162925" y="2581275"/>
          <a:ext cx="1076325" cy="7239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10</xdr:row>
      <xdr:rowOff>152400</xdr:rowOff>
    </xdr:from>
    <xdr:to>
      <xdr:col>2</xdr:col>
      <xdr:colOff>438150</xdr:colOff>
      <xdr:row>13</xdr:row>
      <xdr:rowOff>133353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81000" y="2705100"/>
          <a:ext cx="1247775" cy="60960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HOURLY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552449</xdr:colOff>
      <xdr:row>17</xdr:row>
      <xdr:rowOff>342899</xdr:rowOff>
    </xdr:from>
    <xdr:to>
      <xdr:col>14</xdr:col>
      <xdr:colOff>95250</xdr:colOff>
      <xdr:row>19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1306174" y="6162674"/>
          <a:ext cx="1619251" cy="695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HOURLY</a:t>
          </a:r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661988</xdr:colOff>
      <xdr:row>13</xdr:row>
      <xdr:rowOff>133353</xdr:rowOff>
    </xdr:from>
    <xdr:to>
      <xdr:col>2</xdr:col>
      <xdr:colOff>114300</xdr:colOff>
      <xdr:row>16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>
          <a:stCxn id="4" idx="2"/>
        </xdr:cNvCxnSpPr>
      </xdr:nvCxnSpPr>
      <xdr:spPr>
        <a:xfrm>
          <a:off x="1004888" y="3314703"/>
          <a:ext cx="300037" cy="628647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9527</xdr:colOff>
      <xdr:row>18</xdr:row>
      <xdr:rowOff>142875</xdr:rowOff>
    </xdr:from>
    <xdr:to>
      <xdr:col>12</xdr:col>
      <xdr:colOff>552450</xdr:colOff>
      <xdr:row>18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23</xdr:row>
      <xdr:rowOff>152401</xdr:rowOff>
    </xdr:from>
    <xdr:to>
      <xdr:col>7</xdr:col>
      <xdr:colOff>123825</xdr:colOff>
      <xdr:row>26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219199" y="5829301"/>
          <a:ext cx="5410201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HOURLY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</xdr:colOff>
      <xdr:row>31</xdr:row>
      <xdr:rowOff>180976</xdr:rowOff>
    </xdr:from>
    <xdr:to>
      <xdr:col>5</xdr:col>
      <xdr:colOff>790576</xdr:colOff>
      <xdr:row>34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190627" y="8315326"/>
          <a:ext cx="4029074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34</xdr:row>
      <xdr:rowOff>38100</xdr:rowOff>
    </xdr:from>
    <xdr:to>
      <xdr:col>3</xdr:col>
      <xdr:colOff>600075</xdr:colOff>
      <xdr:row>35</xdr:row>
      <xdr:rowOff>9525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914650" y="8334375"/>
          <a:ext cx="38100" cy="3619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7</xdr:row>
      <xdr:rowOff>19050</xdr:rowOff>
    </xdr:from>
    <xdr:to>
      <xdr:col>5</xdr:col>
      <xdr:colOff>857250</xdr:colOff>
      <xdr:row>8</xdr:row>
      <xdr:rowOff>285750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1752599" y="1905000"/>
          <a:ext cx="3533776" cy="466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hours candidate will work per week (usually 40 hours per week for a full time worker)</a:t>
          </a:r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8</xdr:row>
      <xdr:rowOff>52388</xdr:rowOff>
    </xdr:from>
    <xdr:to>
      <xdr:col>2</xdr:col>
      <xdr:colOff>561974</xdr:colOff>
      <xdr:row>8</xdr:row>
      <xdr:rowOff>161925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CxnSpPr>
          <a:stCxn id="21" idx="1"/>
        </xdr:cNvCxnSpPr>
      </xdr:nvCxnSpPr>
      <xdr:spPr>
        <a:xfrm flipH="1">
          <a:off x="1209677" y="2138363"/>
          <a:ext cx="542922" cy="109537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4A335272-B6E5-44F5-830A-91081D0EA304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26</xdr:row>
      <xdr:rowOff>9525</xdr:rowOff>
    </xdr:from>
    <xdr:to>
      <xdr:col>3</xdr:col>
      <xdr:colOff>552450</xdr:colOff>
      <xdr:row>27</xdr:row>
      <xdr:rowOff>19050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A6D07197-A9D7-42F0-AA3E-200DD59CB678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34</xdr:row>
      <xdr:rowOff>38100</xdr:rowOff>
    </xdr:from>
    <xdr:to>
      <xdr:col>3</xdr:col>
      <xdr:colOff>590550</xdr:colOff>
      <xdr:row>35</xdr:row>
      <xdr:rowOff>9525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F4879ED9-813C-4982-95B2-FA0D1009290C}"/>
            </a:ext>
          </a:extLst>
        </xdr:cNvPr>
        <xdr:cNvCxnSpPr/>
      </xdr:nvCxnSpPr>
      <xdr:spPr>
        <a:xfrm>
          <a:off x="2914650" y="8982075"/>
          <a:ext cx="28575" cy="3429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14</xdr:row>
      <xdr:rowOff>123825</xdr:rowOff>
    </xdr:from>
    <xdr:to>
      <xdr:col>9</xdr:col>
      <xdr:colOff>995363</xdr:colOff>
      <xdr:row>18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>
          <a:stCxn id="3" idx="2"/>
        </xdr:cNvCxnSpPr>
      </xdr:nvCxnSpPr>
      <xdr:spPr>
        <a:xfrm flipH="1">
          <a:off x="8181975" y="5172075"/>
          <a:ext cx="452438" cy="6477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11</xdr:row>
      <xdr:rowOff>133350</xdr:rowOff>
    </xdr:from>
    <xdr:to>
      <xdr:col>10</xdr:col>
      <xdr:colOff>495300</xdr:colOff>
      <xdr:row>14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8096250" y="4552950"/>
          <a:ext cx="1076325" cy="619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3: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Charge to Client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38100</xdr:colOff>
      <xdr:row>11</xdr:row>
      <xdr:rowOff>95249</xdr:rowOff>
    </xdr:from>
    <xdr:to>
      <xdr:col>2</xdr:col>
      <xdr:colOff>438150</xdr:colOff>
      <xdr:row>14</xdr:row>
      <xdr:rowOff>133352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81000" y="4514849"/>
          <a:ext cx="1181100" cy="66675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2: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Enter DAILY Pay Rate for Candidate</a:t>
          </a:r>
        </a:p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  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12</xdr:col>
      <xdr:colOff>552449</xdr:colOff>
      <xdr:row>18</xdr:row>
      <xdr:rowOff>342899</xdr:rowOff>
    </xdr:from>
    <xdr:to>
      <xdr:col>14</xdr:col>
      <xdr:colOff>95250</xdr:colOff>
      <xdr:row>20</xdr:row>
      <xdr:rowOff>9524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306174" y="6162674"/>
          <a:ext cx="1619251" cy="695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4: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Look at the DAILY GP Margin % you will make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628650</xdr:colOff>
      <xdr:row>14</xdr:row>
      <xdr:rowOff>133352</xdr:rowOff>
    </xdr:from>
    <xdr:to>
      <xdr:col>2</xdr:col>
      <xdr:colOff>114300</xdr:colOff>
      <xdr:row>17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>
          <a:stCxn id="4" idx="2"/>
        </xdr:cNvCxnSpPr>
      </xdr:nvCxnSpPr>
      <xdr:spPr>
        <a:xfrm>
          <a:off x="971550" y="5181602"/>
          <a:ext cx="266700" cy="628648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9527</xdr:colOff>
      <xdr:row>19</xdr:row>
      <xdr:rowOff>142875</xdr:rowOff>
    </xdr:from>
    <xdr:to>
      <xdr:col>12</xdr:col>
      <xdr:colOff>552450</xdr:colOff>
      <xdr:row>19</xdr:row>
      <xdr:rowOff>152400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 flipH="1">
          <a:off x="10763252" y="6638925"/>
          <a:ext cx="542923" cy="95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28574</xdr:colOff>
      <xdr:row>24</xdr:row>
      <xdr:rowOff>152401</xdr:rowOff>
    </xdr:from>
    <xdr:to>
      <xdr:col>7</xdr:col>
      <xdr:colOff>95250</xdr:colOff>
      <xdr:row>27</xdr:row>
      <xdr:rowOff>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219199" y="6000751"/>
          <a:ext cx="5381626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5: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EXPENSES.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are no expenses put £0 in the yellow box &amp; continue to STEP 6. If there are any expenses - please input the DAILY expense amount in the yellow box</a:t>
          </a: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2838450" y="819150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</xdr:colOff>
      <xdr:row>32</xdr:row>
      <xdr:rowOff>180976</xdr:rowOff>
    </xdr:from>
    <xdr:to>
      <xdr:col>5</xdr:col>
      <xdr:colOff>933450</xdr:colOff>
      <xdr:row>35</xdr:row>
      <xdr:rowOff>28576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190627" y="8486776"/>
          <a:ext cx="4171948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 6: </a:t>
          </a:r>
          <a:r>
            <a:rPr lang="en-GB" sz="1000" b="1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TRD. </a:t>
          </a:r>
          <a:r>
            <a:rPr lang="en-GB"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If there is no TRD put 0% in the yellow box. If there is TRD then please select the HIGHEST TRD % we offer the client</a:t>
          </a: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ysClr val="windowText" lastClr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indent="0" algn="ctr"/>
          <a:endParaRPr lang="en-GB" sz="1000" b="1" i="0">
            <a:solidFill>
              <a:srgbClr val="FF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3</xdr:col>
      <xdr:colOff>561975</xdr:colOff>
      <xdr:row>35</xdr:row>
      <xdr:rowOff>38100</xdr:rowOff>
    </xdr:from>
    <xdr:to>
      <xdr:col>3</xdr:col>
      <xdr:colOff>561975</xdr:colOff>
      <xdr:row>35</xdr:row>
      <xdr:rowOff>352425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2914650" y="8315325"/>
          <a:ext cx="0" cy="314325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561974</xdr:colOff>
      <xdr:row>7</xdr:row>
      <xdr:rowOff>19050</xdr:rowOff>
    </xdr:from>
    <xdr:to>
      <xdr:col>5</xdr:col>
      <xdr:colOff>752475</xdr:colOff>
      <xdr:row>8</xdr:row>
      <xdr:rowOff>228600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52599" y="1885950"/>
          <a:ext cx="3429001" cy="4095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 i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STEP</a:t>
          </a:r>
          <a:r>
            <a:rPr lang="en-GB" sz="1000" b="1" i="0" baseline="0">
              <a:solidFill>
                <a:srgbClr val="FF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1: </a:t>
          </a:r>
          <a:r>
            <a:rPr lang="en-GB" sz="1000" b="0" i="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Estimated number of days candidate will work per week (usually 5 days per week for a full time worker)</a:t>
          </a:r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00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r>
            <a:rPr lang="en-GB" sz="1050">
              <a:solidFill>
                <a:schemeClr val="tx1"/>
              </a:solidFill>
            </a:rPr>
            <a:t> </a:t>
          </a:r>
          <a:endParaRPr lang="en-GB" sz="1050" b="1" i="0" baseline="0"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/>
          <a:endParaRPr lang="en-GB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19052</xdr:colOff>
      <xdr:row>8</xdr:row>
      <xdr:rowOff>23813</xdr:rowOff>
    </xdr:from>
    <xdr:to>
      <xdr:col>2</xdr:col>
      <xdr:colOff>561974</xdr:colOff>
      <xdr:row>8</xdr:row>
      <xdr:rowOff>161925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>
          <a:stCxn id="17" idx="1"/>
        </xdr:cNvCxnSpPr>
      </xdr:nvCxnSpPr>
      <xdr:spPr>
        <a:xfrm flipH="1">
          <a:off x="1209677" y="2090738"/>
          <a:ext cx="542922" cy="138112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7C830AD7-9F40-4344-89B6-CEA94398B488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27</xdr:row>
      <xdr:rowOff>9525</xdr:rowOff>
    </xdr:from>
    <xdr:to>
      <xdr:col>3</xdr:col>
      <xdr:colOff>552450</xdr:colOff>
      <xdr:row>28</xdr:row>
      <xdr:rowOff>19050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DB58B85B-81A4-49A2-9D2C-5943CC39D533}"/>
            </a:ext>
          </a:extLst>
        </xdr:cNvPr>
        <xdr:cNvCxnSpPr/>
      </xdr:nvCxnSpPr>
      <xdr:spPr>
        <a:xfrm>
          <a:off x="2905125" y="6496050"/>
          <a:ext cx="0" cy="20955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35</xdr:row>
      <xdr:rowOff>38100</xdr:rowOff>
    </xdr:from>
    <xdr:to>
      <xdr:col>3</xdr:col>
      <xdr:colOff>590550</xdr:colOff>
      <xdr:row>36</xdr:row>
      <xdr:rowOff>9525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FB95EB5D-81E2-4F88-BE84-2388000F52E2}"/>
            </a:ext>
          </a:extLst>
        </xdr:cNvPr>
        <xdr:cNvCxnSpPr/>
      </xdr:nvCxnSpPr>
      <xdr:spPr>
        <a:xfrm>
          <a:off x="2914650" y="8982075"/>
          <a:ext cx="28575" cy="342900"/>
        </a:xfrm>
        <a:prstGeom prst="straightConnector1">
          <a:avLst/>
        </a:prstGeom>
        <a:ln w="38100">
          <a:solidFill>
            <a:schemeClr val="tx1"/>
          </a:solidFill>
          <a:headEnd type="none" w="med" len="lg"/>
          <a:tailEnd type="stealth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</sheetPr>
  <dimension ref="A1:Q52"/>
  <sheetViews>
    <sheetView topLeftCell="A14" zoomScaleNormal="100" zoomScaleSheetLayoutView="100" workbookViewId="0">
      <selection activeCell="B17" sqref="B17"/>
    </sheetView>
  </sheetViews>
  <sheetFormatPr defaultColWidth="9.140625" defaultRowHeight="14.45"/>
  <cols>
    <col min="1" max="1" width="4.5703125" style="1" customWidth="1"/>
    <col min="2" max="2" width="12.28515625" style="1" customWidth="1"/>
    <col min="3" max="3" width="17.42578125" style="1" customWidth="1"/>
    <col min="4" max="4" width="18.42578125" style="1" customWidth="1"/>
    <col min="5" max="5" width="15.7109375" style="1" customWidth="1"/>
    <col min="6" max="7" width="15.5703125" style="1" customWidth="1"/>
    <col min="8" max="8" width="18" style="1" customWidth="1"/>
    <col min="9" max="10" width="15.5703125" style="1" customWidth="1"/>
    <col min="11" max="13" width="17.85546875" style="1" customWidth="1"/>
    <col min="14" max="14" width="15.5703125" style="1" customWidth="1"/>
    <col min="15" max="15" width="14.85546875" style="1" customWidth="1"/>
    <col min="16" max="19" width="9.140625" style="1"/>
    <col min="20" max="20" width="11.140625" style="1" bestFit="1" customWidth="1"/>
    <col min="21" max="16384" width="9.140625" style="1"/>
  </cols>
  <sheetData>
    <row r="1" spans="1:17" ht="18">
      <c r="M1"/>
      <c r="N1" s="78" t="s">
        <v>0</v>
      </c>
    </row>
    <row r="2" spans="1:17" ht="18">
      <c r="A2" s="32"/>
      <c r="B2" s="32"/>
      <c r="C2" s="32"/>
      <c r="D2" s="32"/>
      <c r="E2" s="33"/>
      <c r="L2" s="31"/>
    </row>
    <row r="3" spans="1:17" ht="25.9">
      <c r="A3" s="32"/>
      <c r="B3" s="32"/>
      <c r="C3" s="32"/>
      <c r="E3" s="33"/>
      <c r="H3" s="35" t="s">
        <v>1</v>
      </c>
      <c r="L3" s="29"/>
    </row>
    <row r="4" spans="1:17" ht="25.9">
      <c r="A4" s="32"/>
      <c r="B4" s="32"/>
      <c r="C4" s="32"/>
      <c r="D4" s="32"/>
      <c r="E4" s="33"/>
      <c r="H4" s="88" t="s">
        <v>2</v>
      </c>
      <c r="L4" s="29"/>
    </row>
    <row r="5" spans="1:17" ht="26.45" thickBot="1">
      <c r="B5" s="32"/>
      <c r="C5" s="32"/>
      <c r="D5" s="32"/>
      <c r="E5" s="33"/>
      <c r="H5" s="49" t="s">
        <v>3</v>
      </c>
      <c r="L5" s="29"/>
    </row>
    <row r="6" spans="1:17" s="21" customFormat="1" ht="29.45" thickBot="1">
      <c r="B6" s="83" t="s">
        <v>4</v>
      </c>
      <c r="C6" s="81"/>
      <c r="D6" s="81"/>
      <c r="E6" s="82"/>
      <c r="L6" s="89"/>
      <c r="O6" s="30"/>
      <c r="Q6" s="1"/>
    </row>
    <row r="7" spans="1:17" s="21" customFormat="1" ht="1.1499999999999999" hidden="1" customHeight="1">
      <c r="A7" s="90" t="s">
        <v>5</v>
      </c>
      <c r="B7" s="91"/>
      <c r="C7" s="92"/>
      <c r="D7" s="92"/>
      <c r="E7" s="92"/>
      <c r="H7" s="90" t="s">
        <v>6</v>
      </c>
      <c r="N7" s="30"/>
      <c r="P7" s="1"/>
    </row>
    <row r="8" spans="1:17" ht="15.6" hidden="1">
      <c r="A8" s="52"/>
      <c r="B8" s="53"/>
      <c r="C8" s="54" t="s">
        <v>7</v>
      </c>
      <c r="D8" s="54" t="s">
        <v>8</v>
      </c>
      <c r="E8" s="54" t="s">
        <v>9</v>
      </c>
      <c r="F8" s="97"/>
      <c r="G8" s="52"/>
      <c r="H8" s="52"/>
      <c r="I8" s="52"/>
      <c r="J8" s="52"/>
      <c r="K8" s="52"/>
      <c r="L8" s="55"/>
      <c r="M8" s="52"/>
    </row>
    <row r="9" spans="1:17" ht="21.6" hidden="1" thickBot="1">
      <c r="A9" s="52"/>
      <c r="B9" s="98" t="s">
        <v>10</v>
      </c>
      <c r="C9" s="66">
        <f>C27*B16</f>
        <v>635.5</v>
      </c>
      <c r="D9" s="54"/>
      <c r="E9" s="54"/>
      <c r="F9" s="97"/>
      <c r="G9" s="52"/>
      <c r="H9" s="52"/>
      <c r="I9" s="52"/>
      <c r="J9" s="52"/>
      <c r="K9" s="52"/>
      <c r="L9" s="55"/>
      <c r="M9" s="52"/>
    </row>
    <row r="10" spans="1:17" hidden="1">
      <c r="A10" s="52"/>
      <c r="B10" s="98" t="s">
        <v>11</v>
      </c>
      <c r="C10" s="59">
        <f>IF(C9&gt;96.15,96.15,C9)</f>
        <v>96.15</v>
      </c>
      <c r="D10" s="109">
        <v>0</v>
      </c>
      <c r="E10" s="57">
        <f>C10*D10</f>
        <v>0</v>
      </c>
      <c r="F10" s="99"/>
      <c r="G10" s="54"/>
      <c r="H10" s="52"/>
      <c r="I10" s="52"/>
      <c r="J10" s="52"/>
      <c r="K10" s="52"/>
      <c r="L10" s="55"/>
      <c r="M10" s="52"/>
    </row>
    <row r="11" spans="1:17" ht="1.1499999999999999" hidden="1" customHeight="1">
      <c r="A11" s="52"/>
      <c r="B11" s="98" t="s">
        <v>12</v>
      </c>
      <c r="C11" s="56">
        <f>IF(C9&gt;96.15,C9-96.15,0)</f>
        <v>539.35</v>
      </c>
      <c r="D11" s="109">
        <v>0.15</v>
      </c>
      <c r="E11" s="61">
        <f>C11*D11</f>
        <v>80.902500000000003</v>
      </c>
      <c r="F11" s="60"/>
      <c r="G11" s="52"/>
      <c r="H11" s="52"/>
      <c r="I11" s="52"/>
      <c r="J11" s="52"/>
      <c r="K11" s="52"/>
      <c r="L11" s="58"/>
      <c r="M11" s="52"/>
    </row>
    <row r="12" spans="1:17" ht="21.6" hidden="1" thickBot="1">
      <c r="A12" s="52"/>
      <c r="B12" s="100"/>
      <c r="C12" s="101"/>
      <c r="D12" s="98" t="s">
        <v>13</v>
      </c>
      <c r="E12" s="65">
        <f>SUM(E10:E11)</f>
        <v>80.902500000000003</v>
      </c>
      <c r="F12" s="111">
        <f>E12/C9</f>
        <v>0.12730527143981119</v>
      </c>
      <c r="G12" s="102" t="s">
        <v>14</v>
      </c>
      <c r="H12" s="52"/>
      <c r="I12" s="52"/>
      <c r="J12" s="52"/>
      <c r="K12" s="52"/>
      <c r="L12" s="58"/>
      <c r="M12" s="52"/>
    </row>
    <row r="13" spans="1:17" ht="6.6" hidden="1" customHeight="1">
      <c r="A13" s="112" t="s">
        <v>15</v>
      </c>
      <c r="B13" s="93"/>
      <c r="C13" s="94"/>
      <c r="D13" s="95"/>
      <c r="E13" s="69"/>
      <c r="F13" s="70"/>
      <c r="G13" s="96"/>
      <c r="L13" s="71"/>
    </row>
    <row r="14" spans="1:17" ht="23.25" customHeight="1">
      <c r="B14" s="93"/>
      <c r="C14" s="94"/>
      <c r="D14" s="95"/>
      <c r="E14" s="69"/>
      <c r="F14" s="70"/>
      <c r="G14" s="96"/>
      <c r="L14" s="71"/>
    </row>
    <row r="15" spans="1:17" s="21" customFormat="1" ht="15.75" customHeight="1" thickBot="1">
      <c r="B15" s="38"/>
      <c r="C15" s="34"/>
      <c r="D15" s="34"/>
      <c r="L15" s="89"/>
      <c r="O15" s="30"/>
    </row>
    <row r="16" spans="1:17" ht="23.25" customHeight="1" thickBot="1">
      <c r="B16" s="110">
        <v>50</v>
      </c>
      <c r="D16" s="20"/>
      <c r="E16" s="20"/>
      <c r="F16" s="20"/>
      <c r="G16" s="20"/>
      <c r="L16" s="89"/>
      <c r="M16" s="3"/>
      <c r="N16" s="3"/>
      <c r="O16" s="2"/>
    </row>
    <row r="17" spans="1:16" ht="23.25" customHeight="1">
      <c r="B17" s="48" t="s">
        <v>16</v>
      </c>
      <c r="D17" s="20"/>
      <c r="E17" s="20"/>
      <c r="F17" s="20"/>
      <c r="G17" s="20"/>
      <c r="L17" s="89"/>
      <c r="M17" s="3"/>
      <c r="N17" s="3"/>
      <c r="O17" s="2"/>
    </row>
    <row r="18" spans="1:16" ht="15.6">
      <c r="D18" s="20"/>
      <c r="E18" s="20"/>
      <c r="F18" s="20"/>
      <c r="G18" s="20"/>
    </row>
    <row r="19" spans="1:16" ht="15.6">
      <c r="B19" s="19"/>
      <c r="C19" s="20"/>
      <c r="D19" s="20"/>
      <c r="E19" s="20"/>
      <c r="F19" s="20"/>
      <c r="G19" s="20"/>
    </row>
    <row r="20" spans="1:16" ht="18.75" customHeight="1">
      <c r="B20" s="9"/>
      <c r="J20" s="50"/>
      <c r="K20" s="2"/>
      <c r="P20" s="2"/>
    </row>
    <row r="21" spans="1:16">
      <c r="C21" s="3"/>
      <c r="D21" s="3"/>
      <c r="E21" s="3"/>
      <c r="F21" s="3"/>
      <c r="G21" s="3"/>
      <c r="J21" s="50"/>
      <c r="K21" s="2"/>
      <c r="L21" s="3"/>
      <c r="M21" s="5"/>
      <c r="N21" s="5"/>
    </row>
    <row r="22" spans="1:16">
      <c r="C22" s="3"/>
      <c r="D22" s="3"/>
      <c r="E22" s="3"/>
      <c r="F22" s="3"/>
      <c r="G22" s="3"/>
      <c r="J22" s="50"/>
      <c r="K22" s="2"/>
      <c r="L22" s="3"/>
      <c r="P22" s="28"/>
    </row>
    <row r="23" spans="1:16">
      <c r="C23" s="3"/>
      <c r="D23" s="43"/>
      <c r="F23" s="3"/>
      <c r="G23" s="3"/>
      <c r="H23" s="3"/>
      <c r="I23" s="3"/>
      <c r="J23" s="3"/>
      <c r="K23" s="3"/>
      <c r="M23" s="28"/>
    </row>
    <row r="24" spans="1:16">
      <c r="A24" s="27"/>
      <c r="B24" s="27"/>
      <c r="C24" s="63" t="s">
        <v>7</v>
      </c>
      <c r="D24" s="63" t="s">
        <v>17</v>
      </c>
      <c r="E24" s="63" t="s">
        <v>18</v>
      </c>
      <c r="F24" s="63" t="s">
        <v>18</v>
      </c>
      <c r="G24" s="63" t="s">
        <v>19</v>
      </c>
      <c r="H24" s="63" t="s">
        <v>19</v>
      </c>
      <c r="I24" s="64" t="s">
        <v>20</v>
      </c>
      <c r="J24" s="64"/>
      <c r="K24" s="64"/>
    </row>
    <row r="25" spans="1:16" ht="15" thickBot="1">
      <c r="A25" s="27"/>
      <c r="B25" s="27"/>
      <c r="C25" s="63">
        <v>1</v>
      </c>
      <c r="D25" s="63">
        <f>0.1207*1.15</f>
        <v>0.13880499999999998</v>
      </c>
      <c r="E25" s="62">
        <f>$F$12</f>
        <v>0.12730527143981119</v>
      </c>
      <c r="F25" s="63">
        <v>0.03</v>
      </c>
      <c r="G25" s="62">
        <v>0.03</v>
      </c>
      <c r="H25" s="63">
        <v>5.0000000000000001E-3</v>
      </c>
      <c r="I25" s="63">
        <f>SUM(C25:H25)</f>
        <v>1.3311102714398113</v>
      </c>
      <c r="J25" s="63"/>
      <c r="K25" s="63"/>
    </row>
    <row r="26" spans="1:16" ht="35.450000000000003" thickBot="1">
      <c r="B26" s="4"/>
      <c r="C26" s="25" t="s">
        <v>21</v>
      </c>
      <c r="D26" s="22" t="s">
        <v>22</v>
      </c>
      <c r="E26" s="6" t="s">
        <v>23</v>
      </c>
      <c r="F26" s="6" t="s">
        <v>24</v>
      </c>
      <c r="G26" s="6" t="s">
        <v>25</v>
      </c>
      <c r="H26" s="7" t="s">
        <v>26</v>
      </c>
      <c r="I26" s="13" t="s">
        <v>27</v>
      </c>
      <c r="J26" s="14" t="s">
        <v>28</v>
      </c>
      <c r="K26" s="14" t="s">
        <v>29</v>
      </c>
      <c r="L26" s="8" t="s">
        <v>30</v>
      </c>
    </row>
    <row r="27" spans="1:16" s="15" customFormat="1" ht="27.75" customHeight="1" thickBot="1">
      <c r="C27" s="16">
        <v>12.71</v>
      </c>
      <c r="D27" s="23">
        <f>$C$27*D$25</f>
        <v>1.76421155</v>
      </c>
      <c r="E27" s="24">
        <f t="shared" ref="E27" si="0">$C$27*E$25</f>
        <v>1.6180500000000002</v>
      </c>
      <c r="F27" s="44">
        <f>$C$27*F$25</f>
        <v>0.38130000000000003</v>
      </c>
      <c r="G27" s="44">
        <f>($C$27+($C$27*0.1207))*G$25</f>
        <v>0.42732291</v>
      </c>
      <c r="H27" s="26">
        <f>($C$27+($C$27*0.1207))*H$25</f>
        <v>7.1220485E-2</v>
      </c>
      <c r="I27" s="17">
        <f>SUM(C27:H27)</f>
        <v>16.972104945000005</v>
      </c>
      <c r="J27" s="16">
        <v>35</v>
      </c>
      <c r="K27" s="73">
        <f>$J$27-$I$27</f>
        <v>18.027895054999995</v>
      </c>
      <c r="L27" s="74">
        <f>$K$27/$I$27</f>
        <v>1.0622073757746251</v>
      </c>
    </row>
    <row r="28" spans="1:16" s="15" customFormat="1" ht="15">
      <c r="C28" s="115" t="s">
        <v>31</v>
      </c>
      <c r="D28" s="42"/>
      <c r="E28" s="42"/>
      <c r="F28" s="42"/>
      <c r="G28" s="42"/>
      <c r="H28" s="41"/>
      <c r="I28" s="41"/>
      <c r="J28" s="41"/>
      <c r="K28" s="41"/>
      <c r="L28" s="37" t="s">
        <v>32</v>
      </c>
      <c r="M28" s="41"/>
    </row>
    <row r="29" spans="1:16">
      <c r="D29" s="10"/>
      <c r="E29" s="10"/>
      <c r="F29" s="10"/>
      <c r="G29" s="10"/>
      <c r="H29" s="10"/>
      <c r="I29" s="10"/>
      <c r="J29" s="10"/>
      <c r="K29" s="10"/>
      <c r="L29" s="37" t="s">
        <v>33</v>
      </c>
      <c r="M29" s="12"/>
    </row>
    <row r="30" spans="1:16">
      <c r="I30" s="10"/>
      <c r="J30" s="10"/>
      <c r="K30" s="10"/>
      <c r="L30" s="37" t="s">
        <v>34</v>
      </c>
      <c r="M30" s="12"/>
    </row>
    <row r="31" spans="1:16">
      <c r="C31" s="3"/>
      <c r="D31" s="3"/>
      <c r="E31" s="3"/>
      <c r="F31" s="3"/>
      <c r="G31" s="3"/>
      <c r="H31" s="3"/>
      <c r="I31" s="3"/>
      <c r="J31" s="3"/>
      <c r="K31" s="3"/>
      <c r="L31" s="3"/>
      <c r="M31" s="12"/>
    </row>
    <row r="32" spans="1:16">
      <c r="C32" s="11"/>
      <c r="D32" s="10"/>
      <c r="E32" s="10"/>
      <c r="F32" s="10"/>
      <c r="G32" s="10"/>
      <c r="H32" s="10"/>
      <c r="I32" s="10"/>
      <c r="J32" s="10"/>
      <c r="K32" s="10"/>
      <c r="M32" s="12"/>
      <c r="N32" s="37"/>
    </row>
    <row r="33" spans="3:15">
      <c r="C33" s="11"/>
      <c r="D33" s="10"/>
      <c r="E33" s="10"/>
      <c r="F33" s="10"/>
      <c r="G33" s="10"/>
      <c r="H33" s="10"/>
      <c r="I33" s="10"/>
      <c r="J33" s="10"/>
      <c r="K33" s="10"/>
      <c r="L33" s="11"/>
      <c r="M33" s="12"/>
      <c r="N33" s="37"/>
    </row>
    <row r="34" spans="3:15">
      <c r="C34" s="11"/>
      <c r="D34" s="10"/>
      <c r="E34" s="10"/>
      <c r="F34" s="10"/>
      <c r="G34" s="10"/>
      <c r="H34" s="10"/>
      <c r="I34" s="10"/>
      <c r="J34" s="10"/>
      <c r="K34" s="10"/>
      <c r="L34" s="11"/>
      <c r="M34" s="12"/>
      <c r="N34" s="37"/>
    </row>
    <row r="35" spans="3:15" ht="15" thickBot="1"/>
    <row r="36" spans="3:15" ht="43.9" thickBot="1">
      <c r="C36" s="8" t="s">
        <v>35</v>
      </c>
      <c r="D36" s="8" t="s">
        <v>36</v>
      </c>
    </row>
    <row r="37" spans="3:15" ht="27" customHeight="1" thickBot="1">
      <c r="C37" s="16">
        <v>1</v>
      </c>
      <c r="D37" s="73">
        <f>-C37</f>
        <v>-1</v>
      </c>
    </row>
    <row r="38" spans="3:15">
      <c r="C38" s="68" t="s">
        <v>37</v>
      </c>
      <c r="N38" s="37"/>
    </row>
    <row r="39" spans="3:15">
      <c r="C39" s="68"/>
      <c r="N39" s="37"/>
    </row>
    <row r="40" spans="3:15">
      <c r="C40" s="68"/>
      <c r="N40" s="37"/>
    </row>
    <row r="41" spans="3:15">
      <c r="C41" s="68"/>
      <c r="N41" s="37"/>
    </row>
    <row r="42" spans="3:15">
      <c r="C42" s="68"/>
      <c r="L42" s="2"/>
      <c r="N42" s="37"/>
    </row>
    <row r="43" spans="3:15" ht="33.75" customHeight="1" thickBot="1">
      <c r="K43" s="117" t="s">
        <v>38</v>
      </c>
      <c r="L43" s="117"/>
      <c r="N43" s="37"/>
    </row>
    <row r="44" spans="3:15" ht="64.150000000000006" thickBot="1">
      <c r="C44" s="8" t="s">
        <v>39</v>
      </c>
      <c r="D44" s="8" t="s">
        <v>40</v>
      </c>
      <c r="K44" s="14" t="s">
        <v>41</v>
      </c>
      <c r="L44" s="8" t="s">
        <v>42</v>
      </c>
    </row>
    <row r="45" spans="3:15" ht="39" customHeight="1" thickBot="1">
      <c r="C45" s="67">
        <v>0.02</v>
      </c>
      <c r="D45" s="72">
        <f>-(C45*J27)</f>
        <v>-0.70000000000000007</v>
      </c>
      <c r="K45" s="75">
        <f>K27+D37+D45</f>
        <v>16.327895054999995</v>
      </c>
      <c r="L45" s="76">
        <f>K45/(I27-D37-D45)</f>
        <v>0.87445390346160523</v>
      </c>
      <c r="N45" s="37"/>
    </row>
    <row r="46" spans="3:15">
      <c r="C46" s="40" t="s">
        <v>43</v>
      </c>
      <c r="N46" s="36"/>
    </row>
    <row r="47" spans="3:15" ht="26.45" thickBot="1">
      <c r="K47" s="117" t="s">
        <v>44</v>
      </c>
      <c r="L47" s="117"/>
      <c r="N47" s="37"/>
    </row>
    <row r="48" spans="3:15" ht="29.45" thickBot="1">
      <c r="C48" s="40"/>
      <c r="K48" s="14" t="s">
        <v>45</v>
      </c>
      <c r="L48" s="13" t="s">
        <v>27</v>
      </c>
      <c r="M48" s="14" t="s">
        <v>46</v>
      </c>
      <c r="N48" s="14" t="s">
        <v>47</v>
      </c>
      <c r="O48" s="14" t="s">
        <v>47</v>
      </c>
    </row>
    <row r="49" spans="11:15" ht="33" customHeight="1" thickBot="1">
      <c r="K49" s="87">
        <f>C27*B16</f>
        <v>635.5</v>
      </c>
      <c r="L49" s="87">
        <f>M49-N49</f>
        <v>933.60524725000028</v>
      </c>
      <c r="M49" s="87">
        <f>J27*B16</f>
        <v>1750</v>
      </c>
      <c r="N49" s="75">
        <f>K45*B16</f>
        <v>816.39475274999972</v>
      </c>
      <c r="O49" s="76">
        <f>N49/L49</f>
        <v>0.87445390346160512</v>
      </c>
    </row>
    <row r="50" spans="11:15">
      <c r="M50" s="3"/>
    </row>
    <row r="51" spans="11:15">
      <c r="M51" s="3"/>
    </row>
    <row r="52" spans="11:15">
      <c r="M52" s="3"/>
    </row>
  </sheetData>
  <sheetProtection algorithmName="SHA-512" hashValue="ynUXofBPeoKql48OmA1lG4FjdDwSblFWdJrBBqAhSYZba9RrznQc6WzwI2dlXquLOhrzQaHCR9n62oIFZ4r9bw==" saltValue="hwP0BoyDzGUMmlcaPX4vWA==" spinCount="100000" sheet="1" objects="1" scenarios="1"/>
  <protectedRanges>
    <protectedRange sqref="C45" name="TRD"/>
    <protectedRange sqref="J27" name="PAYE Charge to Client"/>
    <protectedRange sqref="C27" name="PAYE Candidate Pay"/>
    <protectedRange sqref="C37" name="Expense"/>
    <protectedRange sqref="B16" name="No of Hours_1"/>
  </protectedRanges>
  <mergeCells count="2">
    <mergeCell ref="K43:L43"/>
    <mergeCell ref="K47:L47"/>
  </mergeCells>
  <conditionalFormatting sqref="C27">
    <cfRule type="cellIs" dxfId="3" priority="1" operator="lessThan">
      <formula>12.71</formula>
    </cfRule>
  </conditionalFormatting>
  <dataValidations count="1">
    <dataValidation type="decimal" operator="greaterThanOrEqual" allowBlank="1" showInputMessage="1" showErrorMessage="1" sqref="C27" xr:uid="{EC080004-2155-4C3D-97A1-18E6CA8A1466}">
      <formula1>12.21</formula1>
    </dataValidation>
  </dataValidation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'Raw Data'!$A$2:$A$12</xm:f>
          </x14:formula1>
          <xm:sqref>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49"/>
  <sheetViews>
    <sheetView topLeftCell="A3" zoomScaleNormal="100" zoomScaleSheetLayoutView="100" workbookViewId="0">
      <selection activeCell="E21" sqref="E21"/>
    </sheetView>
  </sheetViews>
  <sheetFormatPr defaultColWidth="9.140625" defaultRowHeight="14.45"/>
  <cols>
    <col min="1" max="1" width="5.140625" style="1" customWidth="1"/>
    <col min="2" max="2" width="12.42578125" style="1" customWidth="1"/>
    <col min="3" max="3" width="17.42578125" style="1" customWidth="1"/>
    <col min="4" max="4" width="18.28515625" style="1" customWidth="1"/>
    <col min="5" max="7" width="15.5703125" style="1" customWidth="1"/>
    <col min="8" max="8" width="18" style="1" customWidth="1"/>
    <col min="9" max="10" width="15.5703125" style="1" customWidth="1"/>
    <col min="11" max="13" width="17.85546875" style="1" customWidth="1"/>
    <col min="14" max="14" width="15.5703125" style="1" customWidth="1"/>
    <col min="15" max="15" width="13.85546875" style="1" customWidth="1"/>
    <col min="16" max="19" width="9.140625" style="1"/>
    <col min="20" max="20" width="11.140625" style="1" bestFit="1" customWidth="1"/>
    <col min="21" max="16384" width="9.140625" style="1"/>
  </cols>
  <sheetData>
    <row r="1" spans="1:17" ht="18">
      <c r="A1" s="32"/>
      <c r="B1" s="32"/>
      <c r="C1" s="32"/>
      <c r="D1" s="32"/>
      <c r="E1" s="32"/>
      <c r="N1" s="77" t="str">
        <f>'PAYE - HOURLY RATES'!N1</f>
        <v>April 2026 v10</v>
      </c>
    </row>
    <row r="2" spans="1:17" ht="18">
      <c r="A2" s="32"/>
      <c r="B2" s="32"/>
      <c r="C2" s="32"/>
      <c r="D2" s="32"/>
      <c r="E2" s="33"/>
      <c r="L2" s="31"/>
    </row>
    <row r="3" spans="1:17" ht="25.9">
      <c r="A3" s="32"/>
      <c r="B3" s="32"/>
      <c r="C3" s="32"/>
      <c r="E3" s="33"/>
      <c r="H3" s="35" t="s">
        <v>1</v>
      </c>
      <c r="L3" s="29"/>
    </row>
    <row r="4" spans="1:17" ht="25.9">
      <c r="A4" s="32"/>
      <c r="B4" s="32"/>
      <c r="C4" s="32"/>
      <c r="D4" s="32"/>
      <c r="E4" s="33"/>
      <c r="H4" s="88" t="s">
        <v>2</v>
      </c>
      <c r="L4" s="29"/>
    </row>
    <row r="5" spans="1:17" ht="26.45" thickBot="1">
      <c r="B5" s="32"/>
      <c r="C5" s="32"/>
      <c r="D5" s="32"/>
      <c r="E5" s="33"/>
      <c r="H5" s="49" t="s">
        <v>48</v>
      </c>
      <c r="L5" s="29"/>
      <c r="N5" s="37"/>
    </row>
    <row r="6" spans="1:17" s="21" customFormat="1" ht="25.9" customHeight="1" thickBot="1">
      <c r="B6" s="83" t="s">
        <v>4</v>
      </c>
      <c r="C6" s="81"/>
      <c r="D6" s="81"/>
      <c r="E6" s="82"/>
      <c r="N6" s="37"/>
      <c r="O6" s="30"/>
      <c r="Q6" s="1"/>
    </row>
    <row r="7" spans="1:17" s="21" customFormat="1" ht="3" hidden="1" customHeight="1">
      <c r="A7" s="90" t="s">
        <v>5</v>
      </c>
      <c r="B7" s="91"/>
      <c r="C7" s="92"/>
      <c r="D7" s="92"/>
      <c r="E7" s="92"/>
      <c r="H7" s="114" t="s">
        <v>6</v>
      </c>
      <c r="N7" s="30"/>
      <c r="P7" s="1"/>
    </row>
    <row r="8" spans="1:17" ht="15.6" hidden="1">
      <c r="A8" s="52"/>
      <c r="B8" s="53"/>
      <c r="C8" s="54" t="s">
        <v>7</v>
      </c>
      <c r="D8" s="54" t="s">
        <v>8</v>
      </c>
      <c r="E8" s="54" t="s">
        <v>9</v>
      </c>
      <c r="F8" s="97"/>
      <c r="G8" s="52"/>
      <c r="H8" s="52"/>
      <c r="I8" s="52"/>
      <c r="J8" s="52"/>
      <c r="K8" s="52"/>
      <c r="L8" s="55"/>
      <c r="M8" s="52"/>
    </row>
    <row r="9" spans="1:17" ht="21.6" hidden="1" thickBot="1">
      <c r="A9" s="52"/>
      <c r="B9" s="98" t="s">
        <v>10</v>
      </c>
      <c r="C9" s="66">
        <f>C27*B16</f>
        <v>285.99</v>
      </c>
      <c r="D9" s="54"/>
      <c r="E9" s="54"/>
      <c r="F9" s="97"/>
      <c r="G9" s="52"/>
      <c r="H9" s="52"/>
      <c r="I9" s="52"/>
      <c r="J9" s="52"/>
      <c r="K9" s="52"/>
      <c r="L9" s="55"/>
      <c r="M9" s="52"/>
    </row>
    <row r="10" spans="1:17" hidden="1">
      <c r="A10" s="52"/>
      <c r="B10" s="98" t="s">
        <v>49</v>
      </c>
      <c r="C10" s="59">
        <f>IF(C9&gt;96.15,96.15,C9)</f>
        <v>96.15</v>
      </c>
      <c r="D10" s="109">
        <v>0</v>
      </c>
      <c r="E10" s="57">
        <f>C10*D10</f>
        <v>0</v>
      </c>
      <c r="F10" s="99"/>
      <c r="G10" s="54"/>
      <c r="H10" s="52"/>
      <c r="I10" s="52"/>
      <c r="J10" s="52"/>
      <c r="K10" s="52"/>
      <c r="L10" s="55"/>
      <c r="M10" s="52"/>
    </row>
    <row r="11" spans="1:17" hidden="1">
      <c r="A11" s="52"/>
      <c r="B11" s="98" t="s">
        <v>12</v>
      </c>
      <c r="C11" s="56">
        <f>IF(C9&gt;96.15,C9-96.15,0)</f>
        <v>189.84</v>
      </c>
      <c r="D11" s="109">
        <v>0.15</v>
      </c>
      <c r="E11" s="61">
        <f>C11*D11</f>
        <v>28.475999999999999</v>
      </c>
      <c r="F11" s="60"/>
      <c r="G11" s="52"/>
      <c r="H11" s="52"/>
      <c r="I11" s="52"/>
      <c r="J11" s="52"/>
      <c r="K11" s="52"/>
      <c r="L11" s="58"/>
      <c r="M11" s="52"/>
    </row>
    <row r="12" spans="1:17" ht="21.6" hidden="1" thickBot="1">
      <c r="A12" s="52"/>
      <c r="B12" s="100"/>
      <c r="C12" s="101"/>
      <c r="D12" s="98" t="s">
        <v>13</v>
      </c>
      <c r="E12" s="65">
        <f>SUM(E10:E11)</f>
        <v>28.475999999999999</v>
      </c>
      <c r="F12" s="111">
        <f>E12/C9</f>
        <v>9.9569915031994125E-2</v>
      </c>
      <c r="G12" s="102" t="s">
        <v>14</v>
      </c>
      <c r="H12" s="52"/>
      <c r="I12" s="52"/>
      <c r="J12" s="52"/>
      <c r="K12" s="52"/>
      <c r="L12" s="58"/>
      <c r="M12" s="52"/>
    </row>
    <row r="13" spans="1:17" ht="21" hidden="1">
      <c r="A13" s="112" t="s">
        <v>15</v>
      </c>
      <c r="B13" s="93"/>
      <c r="C13" s="94"/>
      <c r="D13" s="95"/>
      <c r="E13" s="69"/>
      <c r="F13" s="70"/>
      <c r="G13" s="96"/>
      <c r="L13" s="71"/>
    </row>
    <row r="14" spans="1:17" ht="21">
      <c r="B14" s="93"/>
      <c r="C14" s="94"/>
      <c r="D14" s="95"/>
      <c r="E14" s="69"/>
      <c r="F14" s="70"/>
      <c r="G14" s="96"/>
      <c r="L14" s="71"/>
    </row>
    <row r="15" spans="1:17" s="21" customFormat="1" ht="15.75" customHeight="1" thickBot="1">
      <c r="B15" s="38"/>
      <c r="C15" s="34"/>
      <c r="D15" s="34"/>
      <c r="O15" s="30"/>
    </row>
    <row r="16" spans="1:17" ht="23.25" customHeight="1" thickBot="1">
      <c r="B16" s="80">
        <v>3</v>
      </c>
      <c r="D16" s="20"/>
      <c r="E16" s="20"/>
      <c r="F16" s="20"/>
      <c r="G16" s="20"/>
      <c r="L16" s="3"/>
      <c r="M16" s="3"/>
      <c r="N16" s="3"/>
      <c r="O16" s="2"/>
    </row>
    <row r="17" spans="1:16" ht="23.25" customHeight="1">
      <c r="B17" s="48" t="s">
        <v>50</v>
      </c>
      <c r="D17" s="20"/>
      <c r="E17" s="20"/>
      <c r="F17" s="20"/>
      <c r="G17" s="20"/>
      <c r="L17" s="3"/>
      <c r="M17" s="3"/>
      <c r="N17" s="3"/>
      <c r="O17" s="2"/>
    </row>
    <row r="19" spans="1:16" ht="15.6">
      <c r="B19" s="19"/>
      <c r="C19" s="20"/>
      <c r="D19" s="20"/>
      <c r="E19" s="20"/>
      <c r="F19" s="20"/>
      <c r="G19" s="20"/>
    </row>
    <row r="20" spans="1:16" ht="18.75" customHeight="1">
      <c r="B20" s="9"/>
      <c r="J20" s="50"/>
      <c r="K20" s="2"/>
      <c r="P20" s="2"/>
    </row>
    <row r="21" spans="1:16">
      <c r="C21" s="3"/>
      <c r="D21" s="3"/>
      <c r="E21" s="3"/>
      <c r="F21" s="3"/>
      <c r="G21" s="3"/>
      <c r="J21" s="50"/>
      <c r="K21" s="2"/>
      <c r="L21" s="3"/>
      <c r="M21" s="5"/>
      <c r="N21" s="5"/>
    </row>
    <row r="22" spans="1:16">
      <c r="C22" s="3"/>
      <c r="D22" s="3"/>
      <c r="E22" s="3"/>
      <c r="F22" s="3"/>
      <c r="G22" s="3"/>
      <c r="J22" s="50"/>
      <c r="K22" s="2"/>
      <c r="L22" s="3"/>
      <c r="P22" s="28"/>
    </row>
    <row r="23" spans="1:16">
      <c r="C23" s="3"/>
      <c r="D23" s="43"/>
      <c r="F23" s="3"/>
      <c r="G23" s="3"/>
      <c r="H23" s="3"/>
      <c r="I23" s="3"/>
      <c r="J23" s="3"/>
      <c r="K23" s="3"/>
      <c r="M23" s="28"/>
    </row>
    <row r="24" spans="1:16">
      <c r="A24" s="27"/>
      <c r="B24" s="27"/>
      <c r="C24" s="63" t="s">
        <v>7</v>
      </c>
      <c r="D24" s="63" t="s">
        <v>17</v>
      </c>
      <c r="E24" s="63" t="s">
        <v>18</v>
      </c>
      <c r="F24" s="63" t="s">
        <v>18</v>
      </c>
      <c r="G24" s="63" t="s">
        <v>19</v>
      </c>
      <c r="H24" s="63" t="s">
        <v>19</v>
      </c>
      <c r="I24" s="64" t="s">
        <v>20</v>
      </c>
      <c r="J24" s="64"/>
      <c r="K24" s="64"/>
    </row>
    <row r="25" spans="1:16" ht="15" thickBot="1">
      <c r="A25" s="27"/>
      <c r="B25" s="27"/>
      <c r="C25" s="63">
        <v>1</v>
      </c>
      <c r="D25" s="63">
        <f>0.1207*1.15</f>
        <v>0.13880499999999998</v>
      </c>
      <c r="E25" s="62">
        <f>$F$12</f>
        <v>9.9569915031994125E-2</v>
      </c>
      <c r="F25" s="63">
        <v>0.03</v>
      </c>
      <c r="G25" s="62">
        <v>0.03</v>
      </c>
      <c r="H25" s="63">
        <v>5.0000000000000001E-3</v>
      </c>
      <c r="I25" s="63">
        <f>SUM(C25:H25)</f>
        <v>1.3033749150319942</v>
      </c>
      <c r="J25" s="63"/>
      <c r="K25" s="63"/>
    </row>
    <row r="26" spans="1:16" ht="35.450000000000003" thickBot="1">
      <c r="B26" s="4"/>
      <c r="C26" s="25" t="s">
        <v>51</v>
      </c>
      <c r="D26" s="22" t="s">
        <v>22</v>
      </c>
      <c r="E26" s="6" t="s">
        <v>23</v>
      </c>
      <c r="F26" s="6" t="s">
        <v>24</v>
      </c>
      <c r="G26" s="6" t="s">
        <v>25</v>
      </c>
      <c r="H26" s="7" t="s">
        <v>26</v>
      </c>
      <c r="I26" s="13" t="s">
        <v>27</v>
      </c>
      <c r="J26" s="14" t="s">
        <v>52</v>
      </c>
      <c r="K26" s="14" t="s">
        <v>29</v>
      </c>
      <c r="L26" s="8" t="s">
        <v>53</v>
      </c>
    </row>
    <row r="27" spans="1:16" s="15" customFormat="1" ht="27.75" customHeight="1" thickBot="1">
      <c r="C27" s="16">
        <v>95.33</v>
      </c>
      <c r="D27" s="23">
        <f>$C$27*D$25</f>
        <v>13.232280649999998</v>
      </c>
      <c r="E27" s="24">
        <f>$C$27*E$25</f>
        <v>9.4919999999999991</v>
      </c>
      <c r="F27" s="44">
        <f t="shared" ref="F27" si="0">$C$27*F$25</f>
        <v>2.8598999999999997</v>
      </c>
      <c r="G27" s="44">
        <f>($C$27+($C$27*0.1207))*G$25</f>
        <v>3.2050899299999998</v>
      </c>
      <c r="H27" s="26">
        <f>($C$27+($C$27*0.1207))*H$25</f>
        <v>0.53418165500000003</v>
      </c>
      <c r="I27" s="17">
        <f>SUM(C27:H27)</f>
        <v>124.65345223499999</v>
      </c>
      <c r="J27" s="16">
        <v>150</v>
      </c>
      <c r="K27" s="73">
        <f>$J$27-$I$27</f>
        <v>25.346547765000011</v>
      </c>
      <c r="L27" s="74">
        <f>$K$27/$I$27</f>
        <v>0.20333610750880793</v>
      </c>
    </row>
    <row r="28" spans="1:16" s="15" customFormat="1" ht="15">
      <c r="C28" s="115" t="s">
        <v>54</v>
      </c>
      <c r="D28" s="42"/>
      <c r="E28" s="42"/>
      <c r="F28" s="42"/>
      <c r="G28" s="42"/>
      <c r="H28" s="41"/>
      <c r="I28" s="41"/>
      <c r="J28" s="41"/>
      <c r="K28" s="41"/>
      <c r="L28" s="37" t="s">
        <v>32</v>
      </c>
      <c r="M28" s="41"/>
    </row>
    <row r="29" spans="1:16" ht="15">
      <c r="C29" s="116" t="s">
        <v>55</v>
      </c>
      <c r="D29" s="10"/>
      <c r="E29" s="10"/>
      <c r="F29" s="10"/>
      <c r="G29" s="10"/>
      <c r="H29" s="10"/>
      <c r="I29" s="10"/>
      <c r="J29" s="10"/>
      <c r="K29" s="10"/>
      <c r="L29" s="37" t="s">
        <v>33</v>
      </c>
      <c r="M29" s="12"/>
    </row>
    <row r="30" spans="1:16">
      <c r="I30" s="10"/>
      <c r="J30" s="10"/>
      <c r="K30" s="10"/>
      <c r="L30" s="37" t="s">
        <v>34</v>
      </c>
      <c r="M30" s="12"/>
    </row>
    <row r="31" spans="1:16">
      <c r="C31" s="3"/>
      <c r="D31" s="3"/>
      <c r="E31" s="3"/>
      <c r="F31" s="3"/>
      <c r="G31" s="3"/>
      <c r="H31" s="3"/>
      <c r="I31" s="3"/>
      <c r="J31" s="3"/>
      <c r="K31" s="3"/>
      <c r="L31" s="3"/>
      <c r="M31" s="12"/>
    </row>
    <row r="32" spans="1:16">
      <c r="C32" s="11"/>
      <c r="D32" s="10"/>
      <c r="E32" s="10"/>
      <c r="F32" s="10"/>
      <c r="G32" s="10"/>
      <c r="H32" s="10"/>
      <c r="I32" s="10"/>
      <c r="J32" s="10"/>
      <c r="K32" s="10"/>
      <c r="M32" s="12"/>
      <c r="N32" s="37"/>
    </row>
    <row r="33" spans="3:15">
      <c r="C33" s="11"/>
      <c r="D33" s="10"/>
      <c r="E33" s="10"/>
      <c r="F33" s="10"/>
      <c r="G33" s="10"/>
      <c r="H33" s="10"/>
      <c r="I33" s="10"/>
      <c r="J33" s="10"/>
      <c r="K33" s="10"/>
      <c r="L33" s="11"/>
      <c r="M33" s="12"/>
      <c r="N33" s="37"/>
    </row>
    <row r="34" spans="3:15">
      <c r="C34" s="11"/>
      <c r="D34" s="10"/>
      <c r="E34" s="10"/>
      <c r="F34" s="10"/>
      <c r="G34" s="10"/>
      <c r="H34" s="10"/>
      <c r="I34" s="10"/>
      <c r="J34" s="10"/>
      <c r="K34" s="10"/>
      <c r="L34" s="11"/>
      <c r="M34" s="12"/>
      <c r="N34" s="37"/>
    </row>
    <row r="35" spans="3:15" ht="15" thickBot="1"/>
    <row r="36" spans="3:15" ht="43.9" thickBot="1">
      <c r="C36" s="8" t="s">
        <v>35</v>
      </c>
      <c r="D36" s="8" t="s">
        <v>36</v>
      </c>
    </row>
    <row r="37" spans="3:15" ht="27" customHeight="1" thickBot="1">
      <c r="C37" s="16">
        <v>0</v>
      </c>
      <c r="D37" s="73">
        <f>-C37</f>
        <v>0</v>
      </c>
    </row>
    <row r="38" spans="3:15">
      <c r="C38" s="68" t="s">
        <v>56</v>
      </c>
      <c r="N38" s="37"/>
    </row>
    <row r="39" spans="3:15">
      <c r="C39" s="68"/>
      <c r="N39" s="37"/>
    </row>
    <row r="40" spans="3:15">
      <c r="C40" s="68"/>
      <c r="N40" s="37"/>
    </row>
    <row r="41" spans="3:15">
      <c r="C41" s="68"/>
      <c r="N41" s="37"/>
    </row>
    <row r="42" spans="3:15">
      <c r="C42" s="68"/>
      <c r="N42" s="37"/>
    </row>
    <row r="43" spans="3:15" ht="31.5" customHeight="1" thickBot="1">
      <c r="K43" s="117" t="s">
        <v>57</v>
      </c>
      <c r="L43" s="117"/>
      <c r="N43" s="37"/>
    </row>
    <row r="44" spans="3:15" ht="64.150000000000006" thickBot="1">
      <c r="C44" s="8" t="s">
        <v>39</v>
      </c>
      <c r="D44" s="8" t="s">
        <v>40</v>
      </c>
      <c r="K44" s="14" t="s">
        <v>41</v>
      </c>
      <c r="L44" s="8" t="s">
        <v>42</v>
      </c>
      <c r="N44" s="37"/>
    </row>
    <row r="45" spans="3:15" ht="39" customHeight="1" thickBot="1">
      <c r="C45" s="67">
        <v>0</v>
      </c>
      <c r="D45" s="72">
        <f>-(C45*J27)</f>
        <v>0</v>
      </c>
      <c r="K45" s="75">
        <f>K27+D37+D45</f>
        <v>25.346547765000011</v>
      </c>
      <c r="L45" s="76">
        <f>K45/(I27-D37-D45)</f>
        <v>0.20333610750880793</v>
      </c>
      <c r="N45" s="37"/>
    </row>
    <row r="46" spans="3:15">
      <c r="C46" s="40" t="s">
        <v>43</v>
      </c>
      <c r="N46" s="36"/>
    </row>
    <row r="47" spans="3:15" ht="26.45" thickBot="1">
      <c r="K47" s="117" t="s">
        <v>44</v>
      </c>
      <c r="L47" s="117"/>
      <c r="N47" s="37"/>
    </row>
    <row r="48" spans="3:15" ht="29.45" thickBot="1">
      <c r="C48" s="40"/>
      <c r="K48" s="14" t="s">
        <v>45</v>
      </c>
      <c r="L48" s="13" t="s">
        <v>27</v>
      </c>
      <c r="M48" s="14" t="s">
        <v>46</v>
      </c>
      <c r="N48" s="14" t="s">
        <v>47</v>
      </c>
      <c r="O48" s="14" t="s">
        <v>47</v>
      </c>
    </row>
    <row r="49" spans="11:15" ht="31.5" customHeight="1" thickBot="1">
      <c r="K49" s="87">
        <f>C27*B16</f>
        <v>285.99</v>
      </c>
      <c r="L49" s="87">
        <f>M49-N49</f>
        <v>373.96035670499998</v>
      </c>
      <c r="M49" s="87">
        <f>J27*B16</f>
        <v>450</v>
      </c>
      <c r="N49" s="75">
        <f>K45*B16</f>
        <v>76.039643295000033</v>
      </c>
      <c r="O49" s="76">
        <f>N49/L49</f>
        <v>0.20333610750880793</v>
      </c>
    </row>
  </sheetData>
  <sheetProtection algorithmName="SHA-512" hashValue="C1VM3TWER2Bm4MiVaxgHtrCY9dGN3rfhgub+curORJl1fmxQGZLWaMnATUZ5ew1h7XAtmvYJMQHGniOlu4ePMQ==" saltValue="q14ko8lMAW+uTwFLcewYag==" spinCount="100000" sheet="1" objects="1" scenarios="1"/>
  <protectedRanges>
    <protectedRange sqref="C45" name="TRD"/>
    <protectedRange sqref="J27" name="PAYE Charge to Client"/>
    <protectedRange sqref="C27" name="PAYE Candidate Pay"/>
    <protectedRange sqref="B16" name="No of Hours"/>
    <protectedRange sqref="C37" name="Expense"/>
  </protectedRanges>
  <mergeCells count="2">
    <mergeCell ref="K43:L43"/>
    <mergeCell ref="K47:L47"/>
  </mergeCells>
  <conditionalFormatting sqref="C27">
    <cfRule type="cellIs" dxfId="2" priority="1" stopIfTrue="1" operator="lessThan">
      <formula>95.33</formula>
    </cfRule>
  </conditionalFormatting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'Raw Data'!$A$2:$A$12</xm:f>
          </x14:formula1>
          <xm:sqref>C45</xm:sqref>
        </x14:dataValidation>
        <x14:dataValidation type="list" allowBlank="1" showInputMessage="1" showErrorMessage="1" xr:uid="{00000000-0002-0000-0100-000001000000}">
          <x14:formula1>
            <xm:f>'Raw Data'!$B$2:$B$8</xm:f>
          </x14:formula1>
          <xm:sqref>B16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41"/>
  <sheetViews>
    <sheetView zoomScaleNormal="100" zoomScaleSheetLayoutView="100" workbookViewId="0">
      <selection activeCell="C20" sqref="C20"/>
    </sheetView>
  </sheetViews>
  <sheetFormatPr defaultColWidth="9.140625" defaultRowHeight="14.45"/>
  <cols>
    <col min="1" max="1" width="5.140625" style="1" customWidth="1"/>
    <col min="2" max="2" width="12.7109375" style="1" customWidth="1"/>
    <col min="3" max="3" width="17.42578125" style="1" customWidth="1"/>
    <col min="4" max="7" width="15.5703125" style="1" customWidth="1"/>
    <col min="8" max="8" width="18" style="1" customWidth="1"/>
    <col min="9" max="10" width="15.5703125" style="1" customWidth="1"/>
    <col min="11" max="13" width="17.28515625" style="1" customWidth="1"/>
    <col min="14" max="14" width="15.5703125" style="1" customWidth="1"/>
    <col min="15" max="15" width="14.28515625" style="1" bestFit="1" customWidth="1"/>
    <col min="16" max="19" width="9.140625" style="1"/>
    <col min="20" max="20" width="11.140625" style="1" bestFit="1" customWidth="1"/>
    <col min="21" max="16384" width="9.140625" style="1"/>
  </cols>
  <sheetData>
    <row r="1" spans="1:17" ht="18">
      <c r="A1" s="32"/>
      <c r="B1" s="32"/>
      <c r="C1" s="32"/>
      <c r="D1" s="32"/>
      <c r="E1" s="32"/>
      <c r="M1"/>
      <c r="N1" s="78" t="str">
        <f>'PAYE - HOURLY RATES'!N1</f>
        <v>April 2026 v10</v>
      </c>
    </row>
    <row r="2" spans="1:17" ht="18">
      <c r="A2" s="32"/>
      <c r="B2" s="32"/>
      <c r="C2" s="32"/>
      <c r="D2" s="32"/>
      <c r="E2" s="33"/>
      <c r="L2" s="31"/>
    </row>
    <row r="3" spans="1:17" ht="25.9">
      <c r="A3" s="32"/>
      <c r="B3" s="32"/>
      <c r="C3" s="32"/>
      <c r="E3" s="33"/>
      <c r="H3" s="35" t="s">
        <v>1</v>
      </c>
      <c r="L3" s="29"/>
    </row>
    <row r="4" spans="1:17" ht="25.9">
      <c r="A4" s="32"/>
      <c r="B4" s="32"/>
      <c r="C4" s="32"/>
      <c r="D4" s="32"/>
      <c r="E4" s="33"/>
      <c r="H4" s="88" t="s">
        <v>58</v>
      </c>
      <c r="L4" s="29"/>
    </row>
    <row r="5" spans="1:17" ht="26.45" thickBot="1">
      <c r="B5" s="32"/>
      <c r="C5" s="32"/>
      <c r="D5" s="32"/>
      <c r="E5" s="33"/>
      <c r="H5" s="49" t="s">
        <v>3</v>
      </c>
      <c r="L5" s="29"/>
      <c r="N5" s="37"/>
    </row>
    <row r="6" spans="1:17" s="21" customFormat="1" ht="15.75" customHeight="1" thickBot="1">
      <c r="B6" s="83" t="s">
        <v>4</v>
      </c>
      <c r="C6" s="81"/>
      <c r="D6" s="81"/>
      <c r="E6" s="82"/>
      <c r="N6" s="37"/>
      <c r="O6" s="30"/>
      <c r="Q6" s="1"/>
    </row>
    <row r="7" spans="1:17" ht="22.5" customHeight="1">
      <c r="D7" s="20"/>
      <c r="E7" s="20"/>
      <c r="F7" s="20"/>
      <c r="G7" s="20"/>
    </row>
    <row r="8" spans="1:17" s="21" customFormat="1" ht="15.75" customHeight="1" thickBot="1">
      <c r="B8" s="38"/>
      <c r="C8" s="34"/>
      <c r="D8" s="34"/>
      <c r="O8" s="30"/>
    </row>
    <row r="9" spans="1:17" ht="23.25" customHeight="1" thickBot="1">
      <c r="B9" s="110">
        <v>37.5</v>
      </c>
      <c r="D9" s="20"/>
      <c r="E9" s="20"/>
      <c r="F9" s="20"/>
      <c r="G9" s="20"/>
      <c r="L9" s="3"/>
      <c r="M9" s="3"/>
      <c r="N9" s="3"/>
      <c r="O9" s="2"/>
    </row>
    <row r="10" spans="1:17" ht="23.25" customHeight="1">
      <c r="B10" s="48" t="s">
        <v>16</v>
      </c>
      <c r="D10" s="20"/>
      <c r="E10" s="20"/>
      <c r="F10" s="20"/>
      <c r="G10" s="20"/>
      <c r="L10" s="3"/>
      <c r="M10" s="3"/>
      <c r="N10" s="3"/>
      <c r="O10" s="2"/>
    </row>
    <row r="11" spans="1:17" ht="15.6">
      <c r="B11" s="19"/>
      <c r="C11" s="20"/>
      <c r="D11" s="20"/>
      <c r="E11" s="20"/>
      <c r="F11" s="20"/>
      <c r="G11" s="20"/>
    </row>
    <row r="12" spans="1:17" ht="18.75" customHeight="1">
      <c r="B12" s="9"/>
      <c r="J12" s="50"/>
      <c r="K12" s="2"/>
      <c r="P12" s="2"/>
    </row>
    <row r="13" spans="1:17">
      <c r="C13" s="3"/>
      <c r="D13" s="3"/>
      <c r="E13" s="3"/>
      <c r="F13" s="3"/>
      <c r="G13" s="3"/>
      <c r="J13" s="50"/>
      <c r="K13" s="2"/>
      <c r="L13" s="3"/>
      <c r="M13" s="5"/>
      <c r="N13" s="5"/>
    </row>
    <row r="14" spans="1:17">
      <c r="C14" s="3"/>
      <c r="D14" s="3"/>
      <c r="E14" s="3"/>
      <c r="F14" s="3"/>
      <c r="G14" s="3"/>
      <c r="J14" s="50"/>
      <c r="K14" s="2"/>
      <c r="L14" s="3"/>
      <c r="P14" s="28"/>
    </row>
    <row r="15" spans="1:17">
      <c r="C15" s="3"/>
      <c r="D15" s="43"/>
      <c r="F15" s="3"/>
      <c r="G15" s="3"/>
      <c r="H15" s="3"/>
      <c r="I15" s="3"/>
      <c r="J15" s="3"/>
      <c r="K15" s="3"/>
      <c r="M15" s="28"/>
    </row>
    <row r="16" spans="1:17">
      <c r="A16" s="27"/>
      <c r="B16" s="27"/>
      <c r="C16" s="63" t="s">
        <v>7</v>
      </c>
      <c r="D16" s="63"/>
      <c r="E16" s="63"/>
      <c r="F16" s="63" t="s">
        <v>59</v>
      </c>
      <c r="G16" s="63"/>
      <c r="H16" s="63"/>
      <c r="I16" s="64" t="s">
        <v>20</v>
      </c>
      <c r="J16" s="64"/>
      <c r="K16" s="64"/>
    </row>
    <row r="17" spans="1:14" ht="15" thickBot="1">
      <c r="A17" s="27"/>
      <c r="B17" s="27"/>
      <c r="C17" s="63">
        <v>1</v>
      </c>
      <c r="D17" s="63"/>
      <c r="E17" s="62"/>
      <c r="F17" s="63">
        <v>0.03</v>
      </c>
      <c r="G17" s="63"/>
      <c r="H17" s="63"/>
      <c r="I17" s="63">
        <f>SUM(C17:H17)</f>
        <v>1.03</v>
      </c>
      <c r="J17" s="63"/>
      <c r="K17" s="63"/>
    </row>
    <row r="18" spans="1:14" ht="35.450000000000003" thickBot="1">
      <c r="B18" s="4"/>
      <c r="C18" s="25" t="s">
        <v>21</v>
      </c>
      <c r="D18" s="22" t="s">
        <v>22</v>
      </c>
      <c r="E18" s="6" t="s">
        <v>23</v>
      </c>
      <c r="F18" s="6" t="s">
        <v>24</v>
      </c>
      <c r="G18" s="6" t="s">
        <v>25</v>
      </c>
      <c r="H18" s="7" t="s">
        <v>26</v>
      </c>
      <c r="I18" s="13" t="s">
        <v>27</v>
      </c>
      <c r="J18" s="14" t="s">
        <v>28</v>
      </c>
      <c r="K18" s="14" t="s">
        <v>29</v>
      </c>
      <c r="L18" s="8" t="s">
        <v>53</v>
      </c>
    </row>
    <row r="19" spans="1:14" s="15" customFormat="1" ht="27.75" customHeight="1" thickBot="1">
      <c r="C19" s="16">
        <v>12.71</v>
      </c>
      <c r="D19" s="23"/>
      <c r="E19" s="24"/>
      <c r="F19" s="44">
        <f>$C$19*F$17</f>
        <v>0.38130000000000003</v>
      </c>
      <c r="G19" s="44"/>
      <c r="H19" s="26"/>
      <c r="I19" s="17">
        <f>SUM(C19:H19)</f>
        <v>13.0913</v>
      </c>
      <c r="J19" s="16">
        <v>20</v>
      </c>
      <c r="K19" s="73">
        <f>$J$19-$I$19</f>
        <v>6.9086999999999996</v>
      </c>
      <c r="L19" s="74">
        <f>$K$19/$I$19</f>
        <v>0.52773215799805973</v>
      </c>
    </row>
    <row r="20" spans="1:14" s="15" customFormat="1" ht="15">
      <c r="C20" s="115" t="s">
        <v>54</v>
      </c>
      <c r="D20" s="42"/>
      <c r="E20" s="42"/>
      <c r="F20" s="42"/>
      <c r="G20" s="42"/>
      <c r="H20" s="41"/>
      <c r="I20" s="41"/>
      <c r="J20" s="41"/>
      <c r="K20" s="41"/>
      <c r="L20" s="37" t="s">
        <v>32</v>
      </c>
      <c r="M20" s="41"/>
    </row>
    <row r="21" spans="1:14">
      <c r="D21" s="10"/>
      <c r="E21" s="10"/>
      <c r="F21" s="10"/>
      <c r="G21" s="10"/>
      <c r="H21" s="10"/>
      <c r="I21" s="10"/>
      <c r="J21" s="10"/>
      <c r="K21" s="10"/>
      <c r="L21" s="37" t="s">
        <v>33</v>
      </c>
      <c r="M21" s="12"/>
    </row>
    <row r="22" spans="1:14">
      <c r="I22" s="10"/>
      <c r="J22" s="10"/>
      <c r="K22" s="10"/>
      <c r="L22" s="37" t="s">
        <v>60</v>
      </c>
      <c r="M22" s="12"/>
    </row>
    <row r="23" spans="1:14">
      <c r="C23" s="3"/>
      <c r="D23" s="3"/>
      <c r="E23" s="3"/>
      <c r="F23" s="3"/>
      <c r="G23" s="3"/>
      <c r="H23" s="3"/>
      <c r="I23" s="3"/>
      <c r="J23" s="3"/>
      <c r="K23" s="3"/>
      <c r="L23" s="3"/>
      <c r="M23" s="12"/>
    </row>
    <row r="24" spans="1:14">
      <c r="C24" s="11"/>
      <c r="D24" s="10"/>
      <c r="E24" s="10"/>
      <c r="F24" s="10"/>
      <c r="G24" s="10"/>
      <c r="H24" s="10"/>
      <c r="I24" s="10"/>
      <c r="J24" s="10"/>
      <c r="K24" s="10"/>
      <c r="M24" s="12"/>
      <c r="N24" s="37"/>
    </row>
    <row r="25" spans="1:14">
      <c r="C25" s="11"/>
      <c r="D25" s="10"/>
      <c r="E25" s="10"/>
      <c r="F25" s="10"/>
      <c r="G25" s="10"/>
      <c r="H25" s="10"/>
      <c r="I25" s="10"/>
      <c r="J25" s="10"/>
      <c r="K25" s="10"/>
      <c r="L25" s="11"/>
      <c r="M25" s="12"/>
      <c r="N25" s="37"/>
    </row>
    <row r="26" spans="1:14">
      <c r="C26" s="11"/>
      <c r="D26" s="10"/>
      <c r="E26" s="10"/>
      <c r="F26" s="10"/>
      <c r="G26" s="10"/>
      <c r="H26" s="10"/>
      <c r="I26" s="10"/>
      <c r="J26" s="10"/>
      <c r="K26" s="10"/>
      <c r="L26" s="11"/>
      <c r="M26" s="12"/>
      <c r="N26" s="37"/>
    </row>
    <row r="27" spans="1:14" ht="15" thickBot="1"/>
    <row r="28" spans="1:14" ht="58.15" thickBot="1">
      <c r="C28" s="8" t="s">
        <v>35</v>
      </c>
      <c r="D28" s="8" t="s">
        <v>36</v>
      </c>
    </row>
    <row r="29" spans="1:14" ht="27" customHeight="1" thickBot="1">
      <c r="C29" s="16">
        <v>0</v>
      </c>
      <c r="D29" s="73">
        <f>-C29</f>
        <v>0</v>
      </c>
    </row>
    <row r="30" spans="1:14">
      <c r="C30" s="68" t="s">
        <v>37</v>
      </c>
      <c r="N30" s="37"/>
    </row>
    <row r="31" spans="1:14">
      <c r="C31" s="68"/>
      <c r="N31" s="37"/>
    </row>
    <row r="32" spans="1:14">
      <c r="C32" s="68"/>
      <c r="N32" s="37"/>
    </row>
    <row r="33" spans="3:15">
      <c r="C33" s="68"/>
      <c r="N33" s="37"/>
    </row>
    <row r="34" spans="3:15">
      <c r="C34" s="68"/>
      <c r="N34" s="37"/>
    </row>
    <row r="35" spans="3:15" ht="30.75" customHeight="1" thickBot="1">
      <c r="K35" s="117" t="s">
        <v>38</v>
      </c>
      <c r="L35" s="117"/>
      <c r="N35" s="37"/>
    </row>
    <row r="36" spans="3:15" ht="64.150000000000006" thickBot="1">
      <c r="C36" s="8" t="s">
        <v>39</v>
      </c>
      <c r="D36" s="8" t="s">
        <v>40</v>
      </c>
      <c r="K36" s="14" t="s">
        <v>41</v>
      </c>
      <c r="L36" s="8" t="s">
        <v>42</v>
      </c>
      <c r="N36" s="37"/>
    </row>
    <row r="37" spans="3:15" ht="39" customHeight="1" thickBot="1">
      <c r="C37" s="67">
        <v>0</v>
      </c>
      <c r="D37" s="72">
        <f>-(C37*J19)</f>
        <v>0</v>
      </c>
      <c r="K37" s="75">
        <f>K19+D29+D37</f>
        <v>6.9086999999999996</v>
      </c>
      <c r="L37" s="76">
        <f>K37/(I19-D29-D37)</f>
        <v>0.52773215799805973</v>
      </c>
      <c r="N37" s="37"/>
    </row>
    <row r="38" spans="3:15">
      <c r="C38" s="40" t="s">
        <v>43</v>
      </c>
      <c r="N38" s="36"/>
    </row>
    <row r="39" spans="3:15" ht="26.45" thickBot="1">
      <c r="K39" s="117" t="s">
        <v>44</v>
      </c>
      <c r="L39" s="117"/>
      <c r="N39" s="37"/>
    </row>
    <row r="40" spans="3:15" ht="29.45" thickBot="1">
      <c r="C40" s="40"/>
      <c r="K40" s="14" t="s">
        <v>45</v>
      </c>
      <c r="L40" s="13" t="s">
        <v>27</v>
      </c>
      <c r="M40" s="14" t="s">
        <v>46</v>
      </c>
      <c r="N40" s="14" t="s">
        <v>47</v>
      </c>
      <c r="O40" s="14" t="s">
        <v>47</v>
      </c>
    </row>
    <row r="41" spans="3:15" ht="33.75" customHeight="1" thickBot="1">
      <c r="K41" s="87">
        <f>C19*B9</f>
        <v>476.62500000000006</v>
      </c>
      <c r="L41" s="87">
        <f>M41-N41</f>
        <v>490.92375000000004</v>
      </c>
      <c r="M41" s="87">
        <f>J19*B9</f>
        <v>750</v>
      </c>
      <c r="N41" s="75">
        <f>K37*B9</f>
        <v>259.07624999999996</v>
      </c>
      <c r="O41" s="76">
        <f>N41/L41</f>
        <v>0.52773215799805961</v>
      </c>
    </row>
  </sheetData>
  <sheetProtection algorithmName="SHA-512" hashValue="tgyzWMYK4MawswmL/nDgQTLmR0UG2BhMwSuI/B8SEZojyqBEF3DSHOswmqrAsC2QaAY8s7LVQ6/nadvY2J1G2A==" saltValue="bdAM0BGhs46ZqLQe3ymjLA==" spinCount="100000" sheet="1" objects="1" scenarios="1"/>
  <protectedRanges>
    <protectedRange sqref="C37" name="TRD"/>
    <protectedRange sqref="J19" name="PAYE Charge to Client"/>
    <protectedRange sqref="C19" name="PAYE Candidate Pay"/>
    <protectedRange sqref="C29" name="Expense"/>
    <protectedRange sqref="B9" name="No of Hours_1"/>
  </protectedRanges>
  <mergeCells count="2">
    <mergeCell ref="K35:L35"/>
    <mergeCell ref="K39:L39"/>
  </mergeCells>
  <conditionalFormatting sqref="C19">
    <cfRule type="cellIs" dxfId="1" priority="1" operator="lessThan">
      <formula>12.71</formula>
    </cfRule>
  </conditionalFormatting>
  <dataValidations count="1">
    <dataValidation type="decimal" operator="greaterThanOrEqual" allowBlank="1" showInputMessage="1" showErrorMessage="1" sqref="C19" xr:uid="{997A9B73-2243-413A-BF76-A654CB70F422}">
      <formula1>12.21</formula1>
    </dataValidation>
  </dataValidations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'Raw Data'!$A$2:$A$12</xm:f>
          </x14:formula1>
          <xm:sqref>C37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Q42"/>
  <sheetViews>
    <sheetView tabSelected="1" zoomScaleNormal="100" zoomScaleSheetLayoutView="100" workbookViewId="0">
      <selection activeCell="H14" sqref="H14"/>
    </sheetView>
  </sheetViews>
  <sheetFormatPr defaultColWidth="9.140625" defaultRowHeight="14.45"/>
  <cols>
    <col min="1" max="1" width="5.140625" style="1" customWidth="1"/>
    <col min="2" max="2" width="12.7109375" style="1" customWidth="1"/>
    <col min="3" max="3" width="17.42578125" style="1" customWidth="1"/>
    <col min="4" max="7" width="15.5703125" style="1" customWidth="1"/>
    <col min="8" max="8" width="18" style="1" customWidth="1"/>
    <col min="9" max="10" width="15.5703125" style="1" customWidth="1"/>
    <col min="11" max="13" width="17.85546875" style="1" customWidth="1"/>
    <col min="14" max="14" width="15.5703125" style="1" customWidth="1"/>
    <col min="15" max="15" width="14.42578125" style="1" customWidth="1"/>
    <col min="16" max="19" width="9.140625" style="1"/>
    <col min="20" max="20" width="11.140625" style="1" bestFit="1" customWidth="1"/>
    <col min="21" max="16384" width="9.140625" style="1"/>
  </cols>
  <sheetData>
    <row r="1" spans="1:17" ht="18">
      <c r="A1" s="32"/>
      <c r="B1" s="32"/>
      <c r="C1" s="32"/>
      <c r="D1" s="32"/>
      <c r="E1" s="32"/>
      <c r="N1" s="77" t="str">
        <f>'PAYE - HOURLY RATES'!N1</f>
        <v>April 2026 v10</v>
      </c>
    </row>
    <row r="2" spans="1:17" ht="18">
      <c r="A2" s="32"/>
      <c r="B2" s="32"/>
      <c r="C2" s="32"/>
      <c r="D2" s="32"/>
      <c r="E2" s="33"/>
      <c r="L2" s="31"/>
    </row>
    <row r="3" spans="1:17" ht="25.9">
      <c r="A3" s="32"/>
      <c r="B3" s="32"/>
      <c r="C3" s="32"/>
      <c r="E3" s="33"/>
      <c r="H3" s="35" t="s">
        <v>1</v>
      </c>
      <c r="L3" s="29"/>
    </row>
    <row r="4" spans="1:17" ht="25.9">
      <c r="A4" s="32"/>
      <c r="B4" s="32"/>
      <c r="C4" s="32"/>
      <c r="D4" s="32"/>
      <c r="E4" s="33"/>
      <c r="H4" s="88" t="s">
        <v>58</v>
      </c>
      <c r="L4" s="29"/>
    </row>
    <row r="5" spans="1:17" ht="26.45" thickBot="1">
      <c r="B5" s="32"/>
      <c r="C5" s="32"/>
      <c r="D5" s="32"/>
      <c r="E5" s="33"/>
      <c r="H5" s="49" t="s">
        <v>48</v>
      </c>
      <c r="L5" s="29"/>
      <c r="N5" s="37"/>
    </row>
    <row r="6" spans="1:17" s="21" customFormat="1" ht="15.75" customHeight="1" thickBot="1">
      <c r="B6" s="83" t="s">
        <v>4</v>
      </c>
      <c r="C6" s="81"/>
      <c r="D6" s="81"/>
      <c r="E6" s="82"/>
      <c r="N6" s="37"/>
      <c r="O6" s="30"/>
      <c r="Q6" s="1"/>
    </row>
    <row r="7" spans="1:17" s="18" customFormat="1" ht="19.5" customHeight="1">
      <c r="B7" s="84"/>
      <c r="C7" s="85"/>
      <c r="D7" s="86"/>
      <c r="E7" s="86"/>
      <c r="F7" s="86"/>
      <c r="G7" s="86"/>
      <c r="H7" s="86"/>
    </row>
    <row r="8" spans="1:17" s="21" customFormat="1" ht="15.75" customHeight="1" thickBot="1">
      <c r="B8" s="38"/>
      <c r="C8" s="34"/>
      <c r="D8" s="34"/>
      <c r="O8" s="30"/>
    </row>
    <row r="9" spans="1:17" ht="23.25" customHeight="1" thickBot="1">
      <c r="B9" s="80">
        <v>5</v>
      </c>
      <c r="D9" s="20"/>
      <c r="E9" s="20"/>
      <c r="F9" s="20"/>
      <c r="G9" s="20"/>
      <c r="L9" s="3"/>
      <c r="M9" s="3"/>
      <c r="N9" s="3"/>
      <c r="O9" s="2"/>
    </row>
    <row r="10" spans="1:17" ht="23.25" customHeight="1">
      <c r="B10" s="48" t="s">
        <v>50</v>
      </c>
      <c r="D10" s="20"/>
      <c r="E10" s="20"/>
      <c r="F10" s="20"/>
      <c r="G10" s="20"/>
      <c r="L10" s="3"/>
      <c r="M10" s="3"/>
      <c r="N10" s="3"/>
      <c r="O10" s="2"/>
    </row>
    <row r="12" spans="1:17" ht="15.6">
      <c r="B12" s="19"/>
      <c r="C12" s="20"/>
      <c r="D12" s="20"/>
      <c r="E12" s="20"/>
      <c r="F12" s="20"/>
      <c r="G12" s="20"/>
    </row>
    <row r="13" spans="1:17" ht="18.75" customHeight="1">
      <c r="B13" s="9"/>
      <c r="J13" s="50"/>
      <c r="K13" s="2"/>
      <c r="P13" s="2"/>
    </row>
    <row r="14" spans="1:17">
      <c r="C14" s="3"/>
      <c r="D14" s="3"/>
      <c r="E14" s="3"/>
      <c r="F14" s="3"/>
      <c r="G14" s="3"/>
      <c r="J14" s="50"/>
      <c r="K14" s="2"/>
      <c r="L14" s="3"/>
      <c r="M14" s="5"/>
      <c r="N14" s="5"/>
    </row>
    <row r="15" spans="1:17">
      <c r="C15" s="3"/>
      <c r="D15" s="3"/>
      <c r="E15" s="3"/>
      <c r="F15" s="3"/>
      <c r="G15" s="3"/>
      <c r="J15" s="50"/>
      <c r="K15" s="2"/>
      <c r="L15" s="3"/>
      <c r="P15" s="28"/>
    </row>
    <row r="16" spans="1:17">
      <c r="C16" s="3"/>
      <c r="D16" s="43"/>
      <c r="F16" s="3"/>
      <c r="G16" s="3"/>
      <c r="H16" s="3"/>
      <c r="I16" s="3"/>
      <c r="J16" s="3"/>
      <c r="K16" s="3"/>
      <c r="M16" s="28"/>
    </row>
    <row r="17" spans="1:14">
      <c r="A17" s="27"/>
      <c r="B17" s="27"/>
      <c r="C17" s="63" t="s">
        <v>7</v>
      </c>
      <c r="D17" s="63"/>
      <c r="E17" s="63"/>
      <c r="F17" s="63" t="s">
        <v>59</v>
      </c>
      <c r="G17" s="63"/>
      <c r="H17" s="63"/>
      <c r="I17" s="64" t="s">
        <v>20</v>
      </c>
      <c r="J17" s="64"/>
      <c r="K17" s="64"/>
    </row>
    <row r="18" spans="1:14" ht="15" thickBot="1">
      <c r="A18" s="27"/>
      <c r="B18" s="27"/>
      <c r="C18" s="63">
        <v>1</v>
      </c>
      <c r="D18" s="63"/>
      <c r="E18" s="62"/>
      <c r="F18" s="63">
        <v>0.03</v>
      </c>
      <c r="G18" s="63"/>
      <c r="H18" s="63"/>
      <c r="I18" s="63">
        <f>SUM(C18:H18)</f>
        <v>1.03</v>
      </c>
      <c r="J18" s="63"/>
      <c r="K18" s="63"/>
    </row>
    <row r="19" spans="1:14" ht="35.450000000000003" thickBot="1">
      <c r="B19" s="4"/>
      <c r="C19" s="25" t="s">
        <v>51</v>
      </c>
      <c r="D19" s="22" t="s">
        <v>22</v>
      </c>
      <c r="E19" s="6" t="s">
        <v>23</v>
      </c>
      <c r="F19" s="6" t="s">
        <v>24</v>
      </c>
      <c r="G19" s="6" t="s">
        <v>25</v>
      </c>
      <c r="H19" s="7" t="s">
        <v>26</v>
      </c>
      <c r="I19" s="13" t="s">
        <v>27</v>
      </c>
      <c r="J19" s="14" t="s">
        <v>52</v>
      </c>
      <c r="K19" s="14" t="s">
        <v>29</v>
      </c>
      <c r="L19" s="8" t="s">
        <v>53</v>
      </c>
    </row>
    <row r="20" spans="1:14" s="15" customFormat="1" ht="27.75" customHeight="1" thickBot="1">
      <c r="C20" s="16">
        <v>95.33</v>
      </c>
      <c r="D20" s="23"/>
      <c r="E20" s="24"/>
      <c r="F20" s="44">
        <f>$C$20*F$18</f>
        <v>2.8598999999999997</v>
      </c>
      <c r="G20" s="44"/>
      <c r="H20" s="26"/>
      <c r="I20" s="17">
        <f>SUM(C20:H20)</f>
        <v>98.189899999999994</v>
      </c>
      <c r="J20" s="16">
        <v>150</v>
      </c>
      <c r="K20" s="73">
        <f>$J$20-$I$20</f>
        <v>51.810100000000006</v>
      </c>
      <c r="L20" s="74">
        <f>$K$20/$I$20</f>
        <v>0.52765202938387767</v>
      </c>
    </row>
    <row r="21" spans="1:14" s="15" customFormat="1" ht="15">
      <c r="C21" s="115" t="s">
        <v>54</v>
      </c>
      <c r="D21" s="42"/>
      <c r="E21" s="42"/>
      <c r="F21" s="42"/>
      <c r="G21" s="42"/>
      <c r="H21" s="41"/>
      <c r="I21" s="41"/>
      <c r="J21" s="41"/>
      <c r="K21" s="41"/>
      <c r="L21" s="37" t="s">
        <v>32</v>
      </c>
      <c r="M21" s="41"/>
    </row>
    <row r="22" spans="1:14" ht="15">
      <c r="C22" s="116" t="s">
        <v>61</v>
      </c>
      <c r="D22" s="10"/>
      <c r="E22" s="10"/>
      <c r="F22" s="10"/>
      <c r="G22" s="10"/>
      <c r="H22" s="10"/>
      <c r="I22" s="10"/>
      <c r="J22" s="10"/>
      <c r="K22" s="10"/>
      <c r="L22" s="37" t="s">
        <v>33</v>
      </c>
      <c r="M22" s="12"/>
    </row>
    <row r="23" spans="1:14">
      <c r="I23" s="10"/>
      <c r="J23" s="10"/>
      <c r="K23" s="10"/>
      <c r="L23" s="37" t="s">
        <v>60</v>
      </c>
      <c r="M23" s="12"/>
    </row>
    <row r="24" spans="1:14">
      <c r="C24" s="3"/>
      <c r="D24" s="3"/>
      <c r="E24" s="3"/>
      <c r="F24" s="3"/>
      <c r="G24" s="3"/>
      <c r="H24" s="3"/>
      <c r="I24" s="3"/>
      <c r="J24" s="3"/>
      <c r="K24" s="3"/>
      <c r="L24" s="3"/>
      <c r="M24" s="12"/>
    </row>
    <row r="25" spans="1:14">
      <c r="C25" s="11"/>
      <c r="D25" s="10"/>
      <c r="E25" s="10"/>
      <c r="F25" s="10"/>
      <c r="G25" s="10"/>
      <c r="H25" s="10"/>
      <c r="I25" s="10"/>
      <c r="J25" s="10"/>
      <c r="K25" s="10"/>
      <c r="M25" s="12"/>
      <c r="N25" s="37"/>
    </row>
    <row r="26" spans="1:14">
      <c r="C26" s="11"/>
      <c r="D26" s="10"/>
      <c r="E26" s="10"/>
      <c r="F26" s="10"/>
      <c r="G26" s="10"/>
      <c r="H26" s="10"/>
      <c r="I26" s="10"/>
      <c r="J26" s="10"/>
      <c r="K26" s="10"/>
      <c r="L26" s="11"/>
      <c r="M26" s="12"/>
      <c r="N26" s="37"/>
    </row>
    <row r="27" spans="1:14">
      <c r="C27" s="11"/>
      <c r="D27" s="10"/>
      <c r="E27" s="10"/>
      <c r="F27" s="10"/>
      <c r="G27" s="10"/>
      <c r="H27" s="10"/>
      <c r="I27" s="10"/>
      <c r="J27" s="10"/>
      <c r="K27" s="10"/>
      <c r="L27" s="11"/>
      <c r="M27" s="12"/>
      <c r="N27" s="37"/>
    </row>
    <row r="28" spans="1:14" ht="15" thickBot="1"/>
    <row r="29" spans="1:14" ht="58.15" thickBot="1">
      <c r="C29" s="8" t="s">
        <v>35</v>
      </c>
      <c r="D29" s="8" t="s">
        <v>36</v>
      </c>
    </row>
    <row r="30" spans="1:14" ht="27" customHeight="1" thickBot="1">
      <c r="C30" s="16">
        <v>0</v>
      </c>
      <c r="D30" s="73">
        <f>-C30</f>
        <v>0</v>
      </c>
    </row>
    <row r="31" spans="1:14">
      <c r="C31" s="68" t="s">
        <v>56</v>
      </c>
      <c r="N31" s="37"/>
    </row>
    <row r="32" spans="1:14">
      <c r="C32" s="68"/>
      <c r="N32" s="37"/>
    </row>
    <row r="33" spans="3:15">
      <c r="C33" s="68"/>
      <c r="N33" s="37"/>
    </row>
    <row r="34" spans="3:15">
      <c r="C34" s="68"/>
      <c r="N34" s="37"/>
    </row>
    <row r="35" spans="3:15">
      <c r="C35" s="68"/>
      <c r="N35" s="37"/>
    </row>
    <row r="36" spans="3:15" ht="29.25" customHeight="1" thickBot="1">
      <c r="K36" s="117" t="s">
        <v>57</v>
      </c>
      <c r="L36" s="117"/>
      <c r="N36" s="37"/>
    </row>
    <row r="37" spans="3:15" ht="64.150000000000006" thickBot="1">
      <c r="C37" s="8" t="s">
        <v>39</v>
      </c>
      <c r="D37" s="8" t="s">
        <v>40</v>
      </c>
      <c r="K37" s="14" t="s">
        <v>41</v>
      </c>
      <c r="L37" s="8" t="s">
        <v>42</v>
      </c>
      <c r="N37" s="37"/>
    </row>
    <row r="38" spans="3:15" ht="39" customHeight="1" thickBot="1">
      <c r="C38" s="67">
        <v>0</v>
      </c>
      <c r="D38" s="72">
        <f>-(C38*J20)</f>
        <v>0</v>
      </c>
      <c r="K38" s="75">
        <f>K20+D30+D38</f>
        <v>51.810100000000006</v>
      </c>
      <c r="L38" s="76">
        <f>K38/(I20-D30-D38)</f>
        <v>0.52765202938387767</v>
      </c>
      <c r="N38" s="37"/>
    </row>
    <row r="39" spans="3:15">
      <c r="C39" s="40" t="s">
        <v>43</v>
      </c>
      <c r="N39" s="36"/>
    </row>
    <row r="40" spans="3:15" ht="26.45" thickBot="1">
      <c r="K40" s="117" t="s">
        <v>44</v>
      </c>
      <c r="L40" s="117"/>
      <c r="N40" s="37"/>
    </row>
    <row r="41" spans="3:15" ht="29.45" thickBot="1">
      <c r="C41" s="40"/>
      <c r="K41" s="14" t="s">
        <v>45</v>
      </c>
      <c r="L41" s="13" t="s">
        <v>27</v>
      </c>
      <c r="M41" s="14" t="s">
        <v>46</v>
      </c>
      <c r="N41" s="14" t="s">
        <v>47</v>
      </c>
      <c r="O41" s="14" t="s">
        <v>47</v>
      </c>
    </row>
    <row r="42" spans="3:15" ht="33.75" customHeight="1" thickBot="1">
      <c r="K42" s="87">
        <f>C20*B9</f>
        <v>476.65</v>
      </c>
      <c r="L42" s="87">
        <f>M42-N42</f>
        <v>490.94949999999994</v>
      </c>
      <c r="M42" s="87">
        <f>J20*B9</f>
        <v>750</v>
      </c>
      <c r="N42" s="75">
        <f>K38*B9</f>
        <v>259.05050000000006</v>
      </c>
      <c r="O42" s="76">
        <f>N42/L42</f>
        <v>0.52765202938387779</v>
      </c>
    </row>
  </sheetData>
  <sheetProtection algorithmName="SHA-512" hashValue="RKNWWFFLMSDdaPY98U2MJJcaCihEqXQUoajdjn7aRYqhG2/itXexUyhDgjwCqSv7NDodCovZRA/yeUdznLqW4A==" saltValue="+BkBIJ5GmrdWMCvDKSkp/w==" spinCount="100000" sheet="1" objects="1" scenarios="1"/>
  <protectedRanges>
    <protectedRange sqref="C38" name="TRD"/>
    <protectedRange sqref="J20" name="PAYE Charge to Client"/>
    <protectedRange sqref="C20" name="PAYE Candidate Pay"/>
    <protectedRange sqref="C30" name="Expense"/>
    <protectedRange sqref="B9" name="No of Hours"/>
  </protectedRanges>
  <mergeCells count="2">
    <mergeCell ref="K36:L36"/>
    <mergeCell ref="K40:L40"/>
  </mergeCells>
  <conditionalFormatting sqref="C20">
    <cfRule type="cellIs" dxfId="0" priority="1" operator="lessThan">
      <formula>95.33</formula>
    </cfRule>
  </conditionalFormatting>
  <pageMargins left="0.7" right="0.7" top="0.75" bottom="0.75" header="0.3" footer="0.3"/>
  <pageSetup paperSize="9" scale="3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'Raw Data'!$A$2:$A$12</xm:f>
          </x14:formula1>
          <xm:sqref>C38</xm:sqref>
        </x14:dataValidation>
        <x14:dataValidation type="list" allowBlank="1" showInputMessage="1" showErrorMessage="1" xr:uid="{00000000-0002-0000-0300-000001000000}">
          <x14:formula1>
            <xm:f>'Raw Data'!$B$2:$B$8</xm:f>
          </x14:formula1>
          <xm:sqref>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A24"/>
  <sheetViews>
    <sheetView zoomScaleNormal="100" zoomScaleSheetLayoutView="100" workbookViewId="0">
      <selection activeCell="A10" sqref="A10"/>
    </sheetView>
  </sheetViews>
  <sheetFormatPr defaultColWidth="9.140625" defaultRowHeight="14.45"/>
  <cols>
    <col min="1" max="1" width="164.5703125" style="33" customWidth="1"/>
    <col min="2" max="16384" width="9.140625" style="1"/>
  </cols>
  <sheetData>
    <row r="1" spans="1:1" ht="18">
      <c r="A1" s="103" t="s">
        <v>62</v>
      </c>
    </row>
    <row r="2" spans="1:1" ht="15.6">
      <c r="A2" s="104" t="s">
        <v>63</v>
      </c>
    </row>
    <row r="3" spans="1:1" ht="15.6">
      <c r="A3" s="104"/>
    </row>
    <row r="4" spans="1:1" ht="31.15">
      <c r="A4" s="104" t="s">
        <v>64</v>
      </c>
    </row>
    <row r="5" spans="1:1" ht="8.25" customHeight="1">
      <c r="A5" s="104"/>
    </row>
    <row r="6" spans="1:1" ht="15.6">
      <c r="A6" s="113" t="s">
        <v>65</v>
      </c>
    </row>
    <row r="7" spans="1:1" ht="9" customHeight="1">
      <c r="A7" s="105"/>
    </row>
    <row r="8" spans="1:1" ht="15.6">
      <c r="A8" s="105" t="s">
        <v>66</v>
      </c>
    </row>
    <row r="9" spans="1:1" ht="7.5" customHeight="1">
      <c r="A9" s="106"/>
    </row>
    <row r="10" spans="1:1" ht="31.15">
      <c r="A10" s="104" t="s">
        <v>67</v>
      </c>
    </row>
    <row r="11" spans="1:1" ht="8.25" customHeight="1">
      <c r="A11" s="104"/>
    </row>
    <row r="12" spans="1:1" ht="18">
      <c r="A12" s="103" t="s">
        <v>68</v>
      </c>
    </row>
    <row r="13" spans="1:1" ht="15.6">
      <c r="A13" s="104" t="s">
        <v>69</v>
      </c>
    </row>
    <row r="14" spans="1:1" ht="15.6">
      <c r="A14" s="104"/>
    </row>
    <row r="15" spans="1:1">
      <c r="A15" s="107"/>
    </row>
    <row r="16" spans="1:1">
      <c r="A16" s="106"/>
    </row>
    <row r="17" spans="1:1" ht="9" customHeight="1">
      <c r="A17" s="104"/>
    </row>
    <row r="18" spans="1:1">
      <c r="A18" s="107"/>
    </row>
    <row r="19" spans="1:1">
      <c r="A19" s="107"/>
    </row>
    <row r="20" spans="1:1">
      <c r="A20" s="107"/>
    </row>
    <row r="21" spans="1:1" ht="18">
      <c r="A21" s="103"/>
    </row>
    <row r="22" spans="1:1">
      <c r="A22" s="108"/>
    </row>
    <row r="23" spans="1:1">
      <c r="A23" s="108"/>
    </row>
    <row r="24" spans="1:1">
      <c r="A24" s="108"/>
    </row>
  </sheetData>
  <sheetProtection algorithmName="SHA-512" hashValue="tt+luXPKF6OxpP5dyF2yKEUKjWrqooiXKpQrMIn0fojVzxdw6AjmvKkYRCqTF1DHhas8MoUcPTLjdN2FvOZgrg==" saltValue="2Z6f3zvYMX9tmLpFLLnCXA==" spinCount="100000" sheet="1" objects="1" scenarios="1"/>
  <pageMargins left="0.7" right="0.7" top="0.75" bottom="0.75" header="0.3" footer="0.3"/>
  <pageSetup paperSize="9"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B12"/>
  <sheetViews>
    <sheetView workbookViewId="0">
      <selection activeCell="K13" sqref="K13"/>
    </sheetView>
  </sheetViews>
  <sheetFormatPr defaultRowHeight="14.45"/>
  <cols>
    <col min="1" max="2" width="9.7109375" style="47" bestFit="1" customWidth="1"/>
  </cols>
  <sheetData>
    <row r="1" spans="1:2">
      <c r="A1" s="45" t="s">
        <v>39</v>
      </c>
      <c r="B1" s="45" t="s">
        <v>70</v>
      </c>
    </row>
    <row r="2" spans="1:2">
      <c r="A2" s="46">
        <v>0</v>
      </c>
      <c r="B2" s="79">
        <v>1</v>
      </c>
    </row>
    <row r="3" spans="1:2">
      <c r="A3" s="46">
        <v>5.0000000000000001E-3</v>
      </c>
      <c r="B3" s="79">
        <v>2</v>
      </c>
    </row>
    <row r="4" spans="1:2">
      <c r="A4" s="46">
        <v>0.01</v>
      </c>
      <c r="B4" s="79">
        <v>3</v>
      </c>
    </row>
    <row r="5" spans="1:2">
      <c r="A5" s="46">
        <v>1.4999999999999999E-2</v>
      </c>
      <c r="B5" s="79">
        <v>4</v>
      </c>
    </row>
    <row r="6" spans="1:2">
      <c r="A6" s="46">
        <v>0.02</v>
      </c>
      <c r="B6" s="79">
        <v>5</v>
      </c>
    </row>
    <row r="7" spans="1:2">
      <c r="A7" s="46">
        <v>2.5000000000000001E-2</v>
      </c>
      <c r="B7" s="79">
        <v>6</v>
      </c>
    </row>
    <row r="8" spans="1:2">
      <c r="A8" s="46">
        <v>0.03</v>
      </c>
      <c r="B8" s="79">
        <v>7</v>
      </c>
    </row>
    <row r="9" spans="1:2">
      <c r="A9" s="46">
        <v>3.5000000000000003E-2</v>
      </c>
      <c r="B9" s="79"/>
    </row>
    <row r="10" spans="1:2">
      <c r="A10" s="46">
        <v>0.04</v>
      </c>
      <c r="B10" s="79"/>
    </row>
    <row r="11" spans="1:2">
      <c r="A11" s="46">
        <v>4.4999999999999998E-2</v>
      </c>
      <c r="B11" s="79"/>
    </row>
    <row r="12" spans="1:2">
      <c r="A12" s="46">
        <v>0.05</v>
      </c>
      <c r="B12" s="79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A18"/>
  <sheetViews>
    <sheetView workbookViewId="0">
      <selection activeCell="A23" sqref="A23"/>
    </sheetView>
  </sheetViews>
  <sheetFormatPr defaultRowHeight="14.45"/>
  <cols>
    <col min="1" max="1" width="179.5703125" bestFit="1" customWidth="1"/>
  </cols>
  <sheetData>
    <row r="1" spans="1:1">
      <c r="A1" s="39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18" spans="1:1">
      <c r="A18" s="5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EFD7D40595348A975256D69D25C2E" ma:contentTypeVersion="12" ma:contentTypeDescription="Create a new document." ma:contentTypeScope="" ma:versionID="50f11c94dee89a6c30311d9712293763">
  <xsd:schema xmlns:xsd="http://www.w3.org/2001/XMLSchema" xmlns:xs="http://www.w3.org/2001/XMLSchema" xmlns:p="http://schemas.microsoft.com/office/2006/metadata/properties" xmlns:ns2="c3d9435b-d281-45b9-8787-4f21a96dfd07" xmlns:ns3="34cdc2f6-0b9e-47b9-b45c-fadc4d1e7986" targetNamespace="http://schemas.microsoft.com/office/2006/metadata/properties" ma:root="true" ma:fieldsID="ce4c396cd51120617fee59181dd51d84" ns2:_="" ns3:_="">
    <xsd:import namespace="c3d9435b-d281-45b9-8787-4f21a96dfd07"/>
    <xsd:import namespace="34cdc2f6-0b9e-47b9-b45c-fadc4d1e79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9435b-d281-45b9-8787-4f21a96dfd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7ac08b-d00c-4539-868e-7deaf353b4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dc2f6-0b9e-47b9-b45c-fadc4d1e79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c0c9772-47e8-487a-83a4-4305618dd56f}" ma:internalName="TaxCatchAll" ma:showField="CatchAllData" ma:web="34cdc2f6-0b9e-47b9-b45c-fadc4d1e79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cdc2f6-0b9e-47b9-b45c-fadc4d1e7986" xsi:nil="true"/>
    <lcf76f155ced4ddcb4097134ff3c332f xmlns="c3d9435b-d281-45b9-8787-4f21a96dfd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6D10B0-C6C3-495C-AD7D-1CCBDFE707B3}"/>
</file>

<file path=customXml/itemProps2.xml><?xml version="1.0" encoding="utf-8"?>
<ds:datastoreItem xmlns:ds="http://schemas.openxmlformats.org/officeDocument/2006/customXml" ds:itemID="{15DA26B7-1368-47D6-AE41-23B721A61447}"/>
</file>

<file path=customXml/itemProps3.xml><?xml version="1.0" encoding="utf-8"?>
<ds:datastoreItem xmlns:ds="http://schemas.openxmlformats.org/officeDocument/2006/customXml" ds:itemID="{6F5F810A-79DC-4B4C-A793-DDB6D9D9A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Ashling Coyle</dc:creator>
  <cp:keywords/>
  <dc:description/>
  <cp:lastModifiedBy>Deven Geoffrey Clarke</cp:lastModifiedBy>
  <cp:revision/>
  <dcterms:created xsi:type="dcterms:W3CDTF">2017-01-26T13:11:33Z</dcterms:created>
  <dcterms:modified xsi:type="dcterms:W3CDTF">2026-03-09T15:53:47Z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0x010100FACEFD7D40595348A975256D69D25C2E</vt:lpwstr>
  </property>
  <property fmtid="{D5CDD505-2E9C-101B-9397-08002B2CF9AE}" pid="3" name="MediaServiceImageTags">
    <vt:lpwstr/>
  </property>
</Properties>
</file>