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ylepersonnel.sharepoint.com/sites/GreencastleOperationsteam/Shared Documents/01 - PROJECTS/- GP MARGIN CALCULATORS/"/>
    </mc:Choice>
  </mc:AlternateContent>
  <xr:revisionPtr revIDLastSave="13" documentId="8_{24FA34A7-A958-4AFF-A9AC-692571C923A7}" xr6:coauthVersionLast="47" xr6:coauthVersionMax="47" xr10:uidLastSave="{EDD552F6-9E6B-4BB7-AF92-2A276B83D576}"/>
  <workbookProtection workbookAlgorithmName="SHA-512" workbookHashValue="e6x3+WKaNred6KcOwXSVDh6EVzxyqDHf+LEvMwb29Ftw7ddtPyKD//sjBuFQLz48UcyhiSmuizE+aL435mrYoA==" workbookSaltValue="xIYjHMwl6AS5ivQP60yj3g==" workbookSpinCount="100000" lockStructure="1"/>
  <bookViews>
    <workbookView xWindow="-16230" yWindow="-16365" windowWidth="29040" windowHeight="15840" tabRatio="814" activeTab="4" xr2:uid="{00000000-000D-0000-FFFF-FFFF00000000}"/>
  </bookViews>
  <sheets>
    <sheet name="PAYE - HOURLY RATES" sheetId="7" r:id="rId1"/>
    <sheet name="PAYE - DAILY RATES" sheetId="8" r:id="rId2"/>
    <sheet name="LTD-UMBRELLA-CIS HOURLY RATES" sheetId="10" r:id="rId3"/>
    <sheet name="LTD-UMBRELLA-CIS DAILY RATES" sheetId="9" r:id="rId4"/>
    <sheet name="Calculations+Info" sheetId="11" r:id="rId5"/>
    <sheet name="Raw Data" sheetId="4" state="hidden" r:id="rId6"/>
    <sheet name="PERCENTAGES" sheetId="6" state="hidden" r:id="rId7"/>
  </sheets>
  <definedNames>
    <definedName name="_xlnm.Print_Area" localSheetId="4">'Calculations+Info'!$A$1:$AC$15</definedName>
    <definedName name="_xlnm.Print_Area" localSheetId="3">'LTD-UMBRELLA-CIS DAILY RATES'!$A$1:$O$44</definedName>
    <definedName name="_xlnm.Print_Area" localSheetId="2">'LTD-UMBRELLA-CIS HOURLY RATES'!$A$1:$O$43</definedName>
    <definedName name="_xlnm.Print_Area" localSheetId="1">'PAYE - DAILY RATES'!$A$1:$O$51</definedName>
    <definedName name="_xlnm.Print_Area" localSheetId="0">'PAYE - HOURLY RATES'!$A$1:$O$52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7" l="1"/>
  <c r="D25" i="8"/>
  <c r="C9" i="8"/>
  <c r="C11" i="8" s="1"/>
  <c r="C9" i="7"/>
  <c r="C11" i="7" s="1"/>
  <c r="C10" i="8" l="1"/>
  <c r="E10" i="8" s="1"/>
  <c r="C10" i="7"/>
  <c r="E11" i="8"/>
  <c r="E12" i="8" l="1"/>
  <c r="F12" i="8" s="1"/>
  <c r="G27" i="7"/>
  <c r="D27" i="7"/>
  <c r="G27" i="8" l="1"/>
  <c r="F27" i="8" l="1"/>
  <c r="L43" i="9"/>
  <c r="J43" i="9"/>
  <c r="L42" i="10"/>
  <c r="J42" i="10"/>
  <c r="L50" i="8"/>
  <c r="J50" i="8"/>
  <c r="J50" i="7"/>
  <c r="L50" i="7"/>
  <c r="F27" i="7" l="1"/>
  <c r="D38" i="10"/>
  <c r="D29" i="10"/>
  <c r="D39" i="9"/>
  <c r="D30" i="9"/>
  <c r="M1" i="9"/>
  <c r="D46" i="8"/>
  <c r="D37" i="8"/>
  <c r="D27" i="8"/>
  <c r="D46" i="7" l="1"/>
  <c r="D37" i="7"/>
  <c r="E25" i="8" l="1"/>
  <c r="H25" i="8" s="1"/>
  <c r="H18" i="9"/>
  <c r="H20" i="9"/>
  <c r="J20" i="9" s="1"/>
  <c r="E27" i="8" l="1"/>
  <c r="H27" i="8" s="1"/>
  <c r="J27" i="8" s="1"/>
  <c r="K27" i="8" s="1"/>
  <c r="E11" i="7"/>
  <c r="E10" i="7"/>
  <c r="H19" i="10"/>
  <c r="J19" i="10" s="1"/>
  <c r="H17" i="10"/>
  <c r="K20" i="9"/>
  <c r="J39" i="9"/>
  <c r="K39" i="9" l="1"/>
  <c r="M43" i="9"/>
  <c r="K43" i="9" s="1"/>
  <c r="N43" i="9" s="1"/>
  <c r="J46" i="8"/>
  <c r="M50" i="8" s="1"/>
  <c r="K50" i="8" s="1"/>
  <c r="N50" i="8" s="1"/>
  <c r="E12" i="7"/>
  <c r="K19" i="10"/>
  <c r="J38" i="10"/>
  <c r="F12" i="7" l="1"/>
  <c r="E25" i="7" s="1"/>
  <c r="E27" i="7" s="1"/>
  <c r="K38" i="10"/>
  <c r="M42" i="10"/>
  <c r="K46" i="8"/>
  <c r="H25" i="7" l="1"/>
  <c r="H27" i="7"/>
  <c r="J27" i="7" s="1"/>
  <c r="K27" i="7" s="1"/>
  <c r="K42" i="10"/>
  <c r="N42" i="10" s="1"/>
  <c r="J46" i="7" l="1"/>
  <c r="K46" i="7" s="1"/>
  <c r="M50" i="7" l="1"/>
  <c r="K50" i="7" s="1"/>
  <c r="N50" i="7" s="1"/>
</calcChain>
</file>

<file path=xl/sharedStrings.xml><?xml version="1.0" encoding="utf-8"?>
<sst xmlns="http://schemas.openxmlformats.org/spreadsheetml/2006/main" count="196" uniqueCount="79">
  <si>
    <t>GP Margin Calculator</t>
  </si>
  <si>
    <t>***PAYE Candidates Only***</t>
  </si>
  <si>
    <t>*HOURLY RATES*</t>
  </si>
  <si>
    <t>YOU CAN ONLY TYPE IN THE YELLOW BOXES… HAPPY CALCULATING!</t>
  </si>
  <si>
    <t>Pay</t>
  </si>
  <si>
    <t>NI %</t>
  </si>
  <si>
    <t>NI Amount</t>
  </si>
  <si>
    <t>TOTAL WEEKLY PAY</t>
  </si>
  <si>
    <t>NI TOTAL OF GROSS PAY</t>
  </si>
  <si>
    <t>RELATIVE NI % of total pay</t>
  </si>
  <si>
    <t>NOTE FOR ASH - PENSION IS 0% OVER A CERTAIN SALARY PER YEAR BUT WE CAN'T KNOW THIS UNTIL THEY'VE BEEN PAID SO LEAVE IT AS FLAT 3%</t>
  </si>
  <si>
    <t>No. of HOURS per week</t>
  </si>
  <si>
    <t>Gross Pay (+NI Hol Pay)</t>
  </si>
  <si>
    <t>Gross Pay</t>
  </si>
  <si>
    <t>Gross Pay + Hol Pay</t>
  </si>
  <si>
    <t>Total Cost %</t>
  </si>
  <si>
    <t>Candidate Pay (PER HOUR)</t>
  </si>
  <si>
    <t>Holiday Accrual</t>
  </si>
  <si>
    <t>NI</t>
  </si>
  <si>
    <t>Pension</t>
  </si>
  <si>
    <t>Apprentiship Levy</t>
  </si>
  <si>
    <t>Total Cost for Company</t>
  </si>
  <si>
    <t>Charge to Client (PER HOUR)</t>
  </si>
  <si>
    <r>
      <t xml:space="preserve">GP for Consultant   </t>
    </r>
    <r>
      <rPr>
        <b/>
        <sz val="8"/>
        <rFont val="Calibri"/>
        <family val="2"/>
        <scheme val="minor"/>
      </rPr>
      <t>(before expenses &amp; TRD deducted)</t>
    </r>
  </si>
  <si>
    <r>
      <t xml:space="preserve">*Desired GP Margin % is </t>
    </r>
    <r>
      <rPr>
        <i/>
        <sz val="11"/>
        <rFont val="Calibri"/>
        <family val="2"/>
        <scheme val="minor"/>
      </rPr>
      <t>40%</t>
    </r>
  </si>
  <si>
    <r>
      <t xml:space="preserve">*MINIMUM GP Margin % is </t>
    </r>
    <r>
      <rPr>
        <i/>
        <sz val="11"/>
        <rFont val="Calibri"/>
        <family val="2"/>
        <scheme val="minor"/>
      </rPr>
      <t>25%</t>
    </r>
  </si>
  <si>
    <r>
      <t>*Any margin % below</t>
    </r>
    <r>
      <rPr>
        <i/>
        <sz val="11"/>
        <rFont val="Calibri"/>
        <family val="2"/>
        <scheme val="minor"/>
      </rPr>
      <t xml:space="preserve"> 20%</t>
    </r>
    <r>
      <rPr>
        <i/>
        <sz val="11"/>
        <color rgb="FFFF0000"/>
        <rFont val="Calibri"/>
        <family val="2"/>
        <scheme val="minor"/>
      </rPr>
      <t xml:space="preserve"> must be authorised by your Director</t>
    </r>
  </si>
  <si>
    <t>Expense Amount in GBP
(PER HOUR)</t>
  </si>
  <si>
    <t>Expense Amount Deducted from GP
(PER HOUR)</t>
  </si>
  <si>
    <r>
      <rPr>
        <b/>
        <i/>
        <sz val="11"/>
        <color theme="1"/>
        <rFont val="Calibri"/>
        <family val="2"/>
        <scheme val="minor"/>
      </rPr>
      <t xml:space="preserve">*Rail Expenses; </t>
    </r>
    <r>
      <rPr>
        <i/>
        <sz val="11"/>
        <color theme="1"/>
        <rFont val="Calibri"/>
        <family val="2"/>
        <scheme val="minor"/>
      </rPr>
      <t>PPE/ vans/ training @ £1 per hour</t>
    </r>
  </si>
  <si>
    <r>
      <rPr>
        <b/>
        <i/>
        <sz val="11"/>
        <color theme="1"/>
        <rFont val="Calibri"/>
        <family val="2"/>
        <scheme val="minor"/>
      </rPr>
      <t xml:space="preserve">*Other Divisions Expenses; </t>
    </r>
    <r>
      <rPr>
        <i/>
        <sz val="11"/>
        <color theme="1"/>
        <rFont val="Calibri"/>
        <family val="2"/>
        <scheme val="minor"/>
      </rPr>
      <t>Please estimate hourly costs for accomodation/ equipment etc</t>
    </r>
  </si>
  <si>
    <t>FINAL GP - PER HOUR</t>
  </si>
  <si>
    <t>TRD %</t>
  </si>
  <si>
    <t>TRD Amount deducted from GP
(PER HOUR)</t>
  </si>
  <si>
    <r>
      <t xml:space="preserve">*FINAL GP AMOUNT PER HOUR*
</t>
    </r>
    <r>
      <rPr>
        <b/>
        <sz val="8"/>
        <rFont val="Calibri"/>
        <family val="2"/>
        <scheme val="minor"/>
      </rPr>
      <t>(after expenses &amp; TRD deducted)</t>
    </r>
  </si>
  <si>
    <t>GP Margin % FINAL</t>
  </si>
  <si>
    <r>
      <rPr>
        <b/>
        <i/>
        <sz val="11"/>
        <color theme="1"/>
        <rFont val="Calibri"/>
        <family val="2"/>
        <scheme val="minor"/>
      </rPr>
      <t>*Turnover Related Discount</t>
    </r>
    <r>
      <rPr>
        <i/>
        <sz val="11"/>
        <color theme="1"/>
        <rFont val="Calibri"/>
        <family val="2"/>
        <scheme val="minor"/>
      </rPr>
      <t xml:space="preserve"> - Is calculated as a percentage of the charge rate &amp; deducted from the GP</t>
    </r>
  </si>
  <si>
    <t>FINAL GP - PER WEEK</t>
  </si>
  <si>
    <t>Total Candidate Pay</t>
  </si>
  <si>
    <t>Total Client Charge</t>
  </si>
  <si>
    <t>TOTAL WEEKLY GP</t>
  </si>
  <si>
    <t>*DAILY RATES*</t>
  </si>
  <si>
    <t>No. of DAYS per week</t>
  </si>
  <si>
    <t>Candidate Pay (PER DAY)</t>
  </si>
  <si>
    <t>Charge to Client (PER DAY)</t>
  </si>
  <si>
    <r>
      <t xml:space="preserve">GP Margin % </t>
    </r>
    <r>
      <rPr>
        <b/>
        <sz val="8"/>
        <rFont val="Calibri"/>
        <family val="2"/>
        <scheme val="minor"/>
      </rPr>
      <t>(before expenses &amp; TRD deducted)</t>
    </r>
  </si>
  <si>
    <r>
      <rPr>
        <b/>
        <i/>
        <sz val="11"/>
        <color theme="1"/>
        <rFont val="Calibri"/>
        <family val="2"/>
        <scheme val="minor"/>
      </rPr>
      <t xml:space="preserve">*Rail Expenses; </t>
    </r>
    <r>
      <rPr>
        <i/>
        <sz val="11"/>
        <color theme="1"/>
        <rFont val="Calibri"/>
        <family val="2"/>
        <scheme val="minor"/>
      </rPr>
      <t>PPE/ vans/ training @ £1 per hour (or £7.50 for a 7.5 hour day)</t>
    </r>
  </si>
  <si>
    <r>
      <rPr>
        <b/>
        <i/>
        <sz val="11"/>
        <color theme="1"/>
        <rFont val="Calibri"/>
        <family val="2"/>
        <scheme val="minor"/>
      </rPr>
      <t xml:space="preserve">*Other Divisions Expenses; </t>
    </r>
    <r>
      <rPr>
        <i/>
        <sz val="11"/>
        <color theme="1"/>
        <rFont val="Calibri"/>
        <family val="2"/>
        <scheme val="minor"/>
      </rPr>
      <t>Please estimate DAILY costs for accomodation/ equipment etc</t>
    </r>
  </si>
  <si>
    <t>FINAL GP - PER DAY</t>
  </si>
  <si>
    <t>***LTD &amp; UMBRELLA &amp; CIS Candidates Only***</t>
  </si>
  <si>
    <r>
      <t>*Any margin % below</t>
    </r>
    <r>
      <rPr>
        <i/>
        <sz val="11"/>
        <rFont val="Calibri"/>
        <family val="2"/>
        <scheme val="minor"/>
      </rPr>
      <t xml:space="preserve"> 20%</t>
    </r>
    <r>
      <rPr>
        <i/>
        <sz val="11"/>
        <color rgb="FFFF0000"/>
        <rFont val="Calibri"/>
        <family val="2"/>
        <scheme val="minor"/>
      </rPr>
      <t xml:space="preserve"> must be authoirsed by your Director</t>
    </r>
  </si>
  <si>
    <t>Calculations</t>
  </si>
  <si>
    <r>
      <t>3) Pension</t>
    </r>
    <r>
      <rPr>
        <sz val="12"/>
        <color theme="1"/>
        <rFont val="Calibri"/>
        <family val="2"/>
        <scheme val="minor"/>
      </rPr>
      <t xml:space="preserve"> For PAYE candidates is calculated on TOTAL WEEKLY PAY PLUS WEEKLY HOLIDAY PAY. It is calculated</t>
    </r>
    <r>
      <rPr>
        <sz val="12"/>
        <color rgb="FFFF0000"/>
        <rFont val="Calibri"/>
        <family val="2"/>
        <scheme val="minor"/>
      </rPr>
      <t xml:space="preserve"> @ 3%</t>
    </r>
  </si>
  <si>
    <r>
      <t xml:space="preserve">4) Apprenticeship Levy </t>
    </r>
    <r>
      <rPr>
        <sz val="12"/>
        <rFont val="Calibri"/>
        <family val="2"/>
        <scheme val="minor"/>
      </rPr>
      <t>for PAYE candidates is calculated on TOTAL WEEKLY PAY PLUS WEEKLY HOLIDAY PAY. It is calculated</t>
    </r>
    <r>
      <rPr>
        <sz val="12"/>
        <color rgb="FFFF0000"/>
        <rFont val="Calibri"/>
        <family val="2"/>
        <scheme val="minor"/>
      </rPr>
      <t xml:space="preserve"> @ 0.5%</t>
    </r>
  </si>
  <si>
    <r>
      <rPr>
        <b/>
        <sz val="12"/>
        <rFont val="Calibri"/>
        <family val="2"/>
        <scheme val="minor"/>
      </rPr>
      <t>5) TRD</t>
    </r>
    <r>
      <rPr>
        <sz val="12"/>
        <rFont val="Calibri"/>
        <family val="2"/>
        <scheme val="minor"/>
      </rPr>
      <t xml:space="preserve"> = "Turnover Related Discount". This is a % discount on total sales offered to certain clients. This will only ever be agreed by a Manager &amp; will have been approved by the Group Financial Director. Ask your Manager if your client has been offered a TRD with your company.</t>
    </r>
  </si>
  <si>
    <t>Info</t>
  </si>
  <si>
    <r>
      <t xml:space="preserve">Use the </t>
    </r>
    <r>
      <rPr>
        <b/>
        <sz val="12"/>
        <rFont val="Calibri"/>
        <family val="2"/>
        <scheme val="minor"/>
      </rPr>
      <t>LTD-UMBRELLA-CIS</t>
    </r>
    <r>
      <rPr>
        <sz val="12"/>
        <rFont val="Calibri"/>
        <family val="2"/>
        <scheme val="minor"/>
      </rPr>
      <t xml:space="preserve"> tab for ALL candidates being paid via umbrella or direct into their own Limited company. Use this tab for both CIS &amp; non-CIS candidates</t>
    </r>
  </si>
  <si>
    <t>No of Days</t>
  </si>
  <si>
    <t>Percentage Calculations</t>
  </si>
  <si>
    <t>Holiday Pay = 13.74% = [12.07%  x gross pay] + [13.8% x Holiday Pay]</t>
  </si>
  <si>
    <r>
      <t xml:space="preserve">NI = [0% x up to £162 of gross pay] + [13.8% x remainder of gross pay] </t>
    </r>
    <r>
      <rPr>
        <sz val="11"/>
        <color rgb="FFFF000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This excludes holiday pay NI as it is included in the holiday pay calculation -</t>
    </r>
    <r>
      <rPr>
        <sz val="11"/>
        <color rgb="FFFF0000"/>
        <rFont val="Calibri"/>
        <family val="2"/>
        <scheme val="minor"/>
      </rPr>
      <t xml:space="preserve"> Threshold increased from £157 to £162 in April 2018</t>
    </r>
  </si>
  <si>
    <t>Insurance &amp; Bad Debt = [0% x gross pay]</t>
  </si>
  <si>
    <r>
      <t xml:space="preserve">Pension [2% x gross pay] –  Does not take into account a new starter having no pension for first 3 months or those who opt out </t>
    </r>
    <r>
      <rPr>
        <sz val="11"/>
        <color rgb="FFFF0000"/>
        <rFont val="Calibri"/>
        <family val="2"/>
        <scheme val="minor"/>
      </rPr>
      <t>- Increased from 1% to 2% in April 2018</t>
    </r>
  </si>
  <si>
    <r>
      <t xml:space="preserve">Apprenticeship Levy = [1% x gross pay] - </t>
    </r>
    <r>
      <rPr>
        <sz val="11"/>
        <color rgb="FFFF0000"/>
        <rFont val="Calibri"/>
        <family val="2"/>
        <scheme val="minor"/>
      </rPr>
      <t>Increased from 0.5% to 1% in April 2018</t>
    </r>
  </si>
  <si>
    <t>TRD = [1 to 5% x charge to client]</t>
  </si>
  <si>
    <t>THE NI THRESHOLD IS SECONDARY INSTEAD OF PRIMARY.</t>
  </si>
  <si>
    <r>
      <t xml:space="preserve">GP Markup %      </t>
    </r>
    <r>
      <rPr>
        <b/>
        <sz val="8"/>
        <rFont val="Calibri"/>
        <family val="2"/>
        <scheme val="minor"/>
      </rPr>
      <t>(before expenses &amp; TRD deducted)</t>
    </r>
  </si>
  <si>
    <t>NI CALCULATION (% of TOTAL PAY) - holiday pay NI is worked out separately as it is a flat 15%</t>
  </si>
  <si>
    <t>Remainder @ 15%</t>
  </si>
  <si>
    <t>Up to £96.15 @ 0%</t>
  </si>
  <si>
    <t>NI CALCULATION (% of TOTAL PAY) - Holiday pay NI is worked out separately as it is a flat 15%</t>
  </si>
  <si>
    <t>2) NI This percentage is relative to how many hours/ days you put in the yellow box stating the no of hours/ days the candidate works per week. For PAYE candidates this is calculated on TOTAL WEEKLY PAY. Total weekly pay up to £96.15 @ 0% then remainder of total weekly pay @ 15%.</t>
  </si>
  <si>
    <t>1) Holiday Accrual is Holiday Pay + NI on Holiday Pay = (Gross Pay x 12.07% = Y) + (Y x NI @ 15%). This is the same as Gross Pay x 13.88%</t>
  </si>
  <si>
    <r>
      <t xml:space="preserve">Living Wage Pay is </t>
    </r>
    <r>
      <rPr>
        <b/>
        <i/>
        <sz val="11"/>
        <rFont val="Calibri"/>
        <family val="2"/>
        <scheme val="minor"/>
      </rPr>
      <t>£12.71</t>
    </r>
    <r>
      <rPr>
        <b/>
        <i/>
        <sz val="11"/>
        <color rgb="FFFF0000"/>
        <rFont val="Calibri"/>
        <family val="2"/>
        <scheme val="minor"/>
      </rPr>
      <t xml:space="preserve"> per hour - all candidates must be paid a MINIMUM of £12.71 per hour</t>
    </r>
  </si>
  <si>
    <r>
      <t xml:space="preserve">Or </t>
    </r>
    <r>
      <rPr>
        <b/>
        <i/>
        <sz val="11"/>
        <rFont val="Calibri"/>
        <family val="2"/>
        <scheme val="minor"/>
      </rPr>
      <t xml:space="preserve">£95.33 </t>
    </r>
    <r>
      <rPr>
        <b/>
        <i/>
        <sz val="11"/>
        <color rgb="FFFF0000"/>
        <rFont val="Calibri"/>
        <family val="2"/>
        <scheme val="minor"/>
      </rPr>
      <t>per day for a 7.5 hour day</t>
    </r>
  </si>
  <si>
    <r>
      <t xml:space="preserve">Living Wage Pay is </t>
    </r>
    <r>
      <rPr>
        <b/>
        <i/>
        <sz val="11"/>
        <rFont val="Calibri"/>
        <family val="2"/>
        <scheme val="minor"/>
      </rPr>
      <t xml:space="preserve">£12.71 </t>
    </r>
    <r>
      <rPr>
        <b/>
        <i/>
        <sz val="11"/>
        <color rgb="FFFF0000"/>
        <rFont val="Calibri"/>
        <family val="2"/>
        <scheme val="minor"/>
      </rPr>
      <t xml:space="preserve">per hour - all candidates must be paid a MINIMUM of </t>
    </r>
    <r>
      <rPr>
        <b/>
        <i/>
        <sz val="11"/>
        <rFont val="Calibri"/>
        <family val="2"/>
        <scheme val="minor"/>
      </rPr>
      <t>£12.71</t>
    </r>
    <r>
      <rPr>
        <b/>
        <i/>
        <sz val="11"/>
        <color rgb="FFFF0000"/>
        <rFont val="Calibri"/>
        <family val="2"/>
        <scheme val="minor"/>
      </rPr>
      <t xml:space="preserve"> per hour</t>
    </r>
  </si>
  <si>
    <r>
      <t xml:space="preserve">Or </t>
    </r>
    <r>
      <rPr>
        <b/>
        <i/>
        <sz val="11"/>
        <rFont val="Calibri"/>
        <family val="2"/>
        <scheme val="minor"/>
      </rPr>
      <t>£95.33</t>
    </r>
    <r>
      <rPr>
        <b/>
        <i/>
        <sz val="11"/>
        <color rgb="FFFF0000"/>
        <rFont val="Calibri"/>
        <family val="2"/>
        <scheme val="minor"/>
      </rPr>
      <t xml:space="preserve"> per day for a 7.5 hour day</t>
    </r>
  </si>
  <si>
    <t>April 2026 v10</t>
  </si>
  <si>
    <t>Apr 2026 v10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</si>
</sst>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0.0%"/>
    <numFmt numFmtId="166" formatCode="0.0000"/>
    <numFmt numFmtId="167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9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4" borderId="0" xfId="0" applyFill="1"/>
    <xf numFmtId="10" fontId="0" fillId="4" borderId="0" xfId="1" applyNumberFormat="1" applyFont="1" applyFill="1"/>
    <xf numFmtId="164" fontId="0" fillId="4" borderId="0" xfId="0" applyNumberFormat="1" applyFill="1"/>
    <xf numFmtId="0" fontId="3" fillId="4" borderId="0" xfId="0" applyFont="1" applyFill="1"/>
    <xf numFmtId="10" fontId="0" fillId="4" borderId="0" xfId="1" applyNumberFormat="1" applyFont="1" applyFill="1" applyBorder="1"/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" fillId="4" borderId="0" xfId="0" applyFont="1" applyFill="1"/>
    <xf numFmtId="164" fontId="0" fillId="4" borderId="0" xfId="0" applyNumberForma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4" borderId="0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6" fillId="4" borderId="0" xfId="0" applyFont="1" applyFill="1"/>
    <xf numFmtId="0" fontId="7" fillId="4" borderId="0" xfId="0" applyFont="1" applyFill="1"/>
    <xf numFmtId="0" fontId="9" fillId="4" borderId="0" xfId="0" applyFont="1" applyFill="1" applyAlignment="1">
      <alignment vertical="center"/>
    </xf>
    <xf numFmtId="0" fontId="4" fillId="4" borderId="4" xfId="0" applyFont="1" applyFill="1" applyBorder="1" applyAlignment="1">
      <alignment horizontal="center" vertical="top" wrapText="1"/>
    </xf>
    <xf numFmtId="164" fontId="0" fillId="4" borderId="7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top" wrapText="1"/>
    </xf>
    <xf numFmtId="164" fontId="0" fillId="4" borderId="10" xfId="0" applyNumberFormat="1" applyFill="1" applyBorder="1" applyAlignment="1">
      <alignment horizontal="center" vertical="center"/>
    </xf>
    <xf numFmtId="0" fontId="10" fillId="4" borderId="0" xfId="0" applyFont="1" applyFill="1"/>
    <xf numFmtId="9" fontId="0" fillId="4" borderId="0" xfId="1" applyFont="1" applyFill="1"/>
    <xf numFmtId="0" fontId="12" fillId="4" borderId="0" xfId="0" applyFont="1" applyFill="1" applyAlignment="1">
      <alignment horizontal="right"/>
    </xf>
    <xf numFmtId="0" fontId="9" fillId="4" borderId="0" xfId="0" applyFont="1" applyFill="1" applyAlignment="1">
      <alignment horizontal="left" vertical="center"/>
    </xf>
    <xf numFmtId="0" fontId="13" fillId="4" borderId="0" xfId="0" quotePrefix="1" applyFont="1" applyFill="1" applyAlignment="1">
      <alignment horizontal="right" vertical="center"/>
    </xf>
    <xf numFmtId="0" fontId="15" fillId="4" borderId="0" xfId="0" applyFont="1" applyFill="1"/>
    <xf numFmtId="0" fontId="14" fillId="4" borderId="0" xfId="0" applyFont="1" applyFill="1"/>
    <xf numFmtId="0" fontId="8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/>
    </xf>
    <xf numFmtId="10" fontId="18" fillId="4" borderId="0" xfId="1" applyNumberFormat="1" applyFont="1" applyFill="1" applyBorder="1" applyAlignment="1">
      <alignment horizontal="left"/>
    </xf>
    <xf numFmtId="10" fontId="18" fillId="4" borderId="0" xfId="1" applyNumberFormat="1" applyFont="1" applyFill="1" applyBorder="1" applyAlignment="1">
      <alignment horizontal="right"/>
    </xf>
    <xf numFmtId="0" fontId="20" fillId="4" borderId="0" xfId="0" applyFont="1" applyFill="1" applyAlignment="1">
      <alignment vertical="center"/>
    </xf>
    <xf numFmtId="0" fontId="3" fillId="0" borderId="0" xfId="0" applyFont="1"/>
    <xf numFmtId="0" fontId="5" fillId="4" borderId="0" xfId="0" applyFont="1" applyFill="1"/>
    <xf numFmtId="164" fontId="0" fillId="4" borderId="0" xfId="0" applyNumberFormat="1" applyFill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left" vertical="center"/>
    </xf>
    <xf numFmtId="10" fontId="23" fillId="4" borderId="0" xfId="1" applyNumberFormat="1" applyFont="1" applyFill="1" applyAlignment="1">
      <alignment horizontal="center"/>
    </xf>
    <xf numFmtId="164" fontId="0" fillId="4" borderId="1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4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/>
    </xf>
    <xf numFmtId="2" fontId="3" fillId="4" borderId="0" xfId="0" applyNumberFormat="1" applyFont="1" applyFill="1"/>
    <xf numFmtId="9" fontId="0" fillId="0" borderId="0" xfId="1" applyFont="1"/>
    <xf numFmtId="0" fontId="0" fillId="3" borderId="0" xfId="0" applyFill="1"/>
    <xf numFmtId="0" fontId="26" fillId="3" borderId="0" xfId="0" applyFont="1" applyFill="1" applyAlignment="1">
      <alignment vertical="top"/>
    </xf>
    <xf numFmtId="0" fontId="27" fillId="3" borderId="0" xfId="0" applyFont="1" applyFill="1" applyAlignment="1">
      <alignment vertical="top"/>
    </xf>
    <xf numFmtId="0" fontId="7" fillId="3" borderId="0" xfId="0" applyFont="1" applyFill="1"/>
    <xf numFmtId="10" fontId="0" fillId="3" borderId="0" xfId="1" applyNumberFormat="1" applyFont="1" applyFill="1"/>
    <xf numFmtId="164" fontId="28" fillId="3" borderId="13" xfId="0" applyNumberFormat="1" applyFont="1" applyFill="1" applyBorder="1" applyAlignment="1">
      <alignment vertical="top"/>
    </xf>
    <xf numFmtId="164" fontId="27" fillId="3" borderId="13" xfId="1" applyNumberFormat="1" applyFont="1" applyFill="1" applyBorder="1" applyAlignment="1">
      <alignment vertical="top"/>
    </xf>
    <xf numFmtId="164" fontId="27" fillId="3" borderId="0" xfId="0" applyNumberFormat="1" applyFont="1" applyFill="1" applyAlignment="1">
      <alignment vertical="top"/>
    </xf>
    <xf numFmtId="165" fontId="0" fillId="3" borderId="0" xfId="1" applyNumberFormat="1" applyFont="1" applyFill="1"/>
    <xf numFmtId="164" fontId="28" fillId="3" borderId="14" xfId="0" applyNumberFormat="1" applyFont="1" applyFill="1" applyBorder="1" applyAlignment="1">
      <alignment vertical="top"/>
    </xf>
    <xf numFmtId="0" fontId="28" fillId="3" borderId="0" xfId="0" applyFont="1" applyFill="1" applyAlignment="1">
      <alignment vertical="top" wrapText="1"/>
    </xf>
    <xf numFmtId="164" fontId="28" fillId="3" borderId="0" xfId="0" applyNumberFormat="1" applyFont="1" applyFill="1" applyAlignment="1">
      <alignment vertical="top"/>
    </xf>
    <xf numFmtId="10" fontId="28" fillId="3" borderId="0" xfId="1" applyNumberFormat="1" applyFont="1" applyFill="1" applyBorder="1" applyAlignment="1">
      <alignment vertical="top"/>
    </xf>
    <xf numFmtId="164" fontId="27" fillId="3" borderId="15" xfId="1" applyNumberFormat="1" applyFont="1" applyFill="1" applyBorder="1" applyAlignment="1">
      <alignment vertical="top"/>
    </xf>
    <xf numFmtId="0" fontId="25" fillId="3" borderId="0" xfId="0" applyFont="1" applyFill="1" applyAlignment="1">
      <alignment horizontal="right" vertical="top"/>
    </xf>
    <xf numFmtId="10" fontId="29" fillId="4" borderId="0" xfId="1" applyNumberFormat="1" applyFont="1" applyFill="1" applyAlignment="1">
      <alignment horizontal="center"/>
    </xf>
    <xf numFmtId="10" fontId="30" fillId="4" borderId="0" xfId="1" applyNumberFormat="1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164" fontId="31" fillId="3" borderId="1" xfId="1" applyNumberFormat="1" applyFont="1" applyFill="1" applyBorder="1" applyAlignment="1">
      <alignment vertical="top"/>
    </xf>
    <xf numFmtId="164" fontId="31" fillId="3" borderId="1" xfId="0" applyNumberFormat="1" applyFont="1" applyFill="1" applyBorder="1" applyAlignment="1">
      <alignment vertical="top"/>
    </xf>
    <xf numFmtId="10" fontId="3" fillId="2" borderId="1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top"/>
    </xf>
    <xf numFmtId="0" fontId="28" fillId="4" borderId="0" xfId="0" applyFont="1" applyFill="1" applyAlignment="1">
      <alignment vertical="top" wrapText="1"/>
    </xf>
    <xf numFmtId="164" fontId="28" fillId="4" borderId="0" xfId="0" applyNumberFormat="1" applyFont="1" applyFill="1" applyAlignment="1">
      <alignment vertical="top"/>
    </xf>
    <xf numFmtId="0" fontId="25" fillId="4" borderId="0" xfId="0" applyFont="1" applyFill="1" applyAlignment="1">
      <alignment horizontal="right" vertical="top"/>
    </xf>
    <xf numFmtId="164" fontId="31" fillId="4" borderId="0" xfId="1" applyNumberFormat="1" applyFont="1" applyFill="1" applyBorder="1" applyAlignment="1">
      <alignment vertical="top"/>
    </xf>
    <xf numFmtId="10" fontId="31" fillId="4" borderId="0" xfId="1" applyNumberFormat="1" applyFont="1" applyFill="1" applyBorder="1" applyAlignment="1">
      <alignment vertical="top"/>
    </xf>
    <xf numFmtId="0" fontId="25" fillId="4" borderId="0" xfId="0" applyFont="1" applyFill="1" applyAlignment="1">
      <alignment horizontal="left" vertical="top"/>
    </xf>
    <xf numFmtId="165" fontId="0" fillId="4" borderId="0" xfId="1" applyNumberFormat="1" applyFont="1" applyFill="1"/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0" fontId="3" fillId="6" borderId="1" xfId="1" applyNumberFormat="1" applyFont="1" applyFill="1" applyBorder="1" applyAlignment="1">
      <alignment horizontal="center" vertical="center"/>
    </xf>
    <xf numFmtId="164" fontId="33" fillId="5" borderId="1" xfId="1" applyNumberFormat="1" applyFont="1" applyFill="1" applyBorder="1" applyAlignment="1">
      <alignment horizontal="center" vertical="center"/>
    </xf>
    <xf numFmtId="10" fontId="33" fillId="6" borderId="1" xfId="1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164" fontId="22" fillId="4" borderId="0" xfId="0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/>
    </xf>
    <xf numFmtId="1" fontId="17" fillId="2" borderId="1" xfId="0" applyNumberFormat="1" applyFont="1" applyFill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4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37" fillId="4" borderId="0" xfId="0" applyFont="1" applyFill="1" applyAlignment="1">
      <alignment horizontal="center"/>
    </xf>
    <xf numFmtId="164" fontId="33" fillId="4" borderId="1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vertical="center" wrapText="1"/>
    </xf>
    <xf numFmtId="0" fontId="35" fillId="4" borderId="0" xfId="0" applyFont="1" applyFill="1" applyAlignment="1">
      <alignment vertical="center" wrapText="1"/>
    </xf>
    <xf numFmtId="0" fontId="36" fillId="4" borderId="0" xfId="0" applyFont="1" applyFill="1" applyAlignment="1">
      <alignment wrapText="1"/>
    </xf>
    <xf numFmtId="0" fontId="14" fillId="4" borderId="0" xfId="0" applyFont="1" applyFill="1" applyAlignment="1">
      <alignment wrapText="1"/>
    </xf>
    <xf numFmtId="164" fontId="22" fillId="4" borderId="0" xfId="0" applyNumberFormat="1" applyFont="1" applyFill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11" fillId="4" borderId="0" xfId="0" applyFont="1" applyFill="1"/>
    <xf numFmtId="0" fontId="39" fillId="4" borderId="0" xfId="0" applyFont="1" applyFill="1"/>
    <xf numFmtId="166" fontId="3" fillId="4" borderId="0" xfId="0" applyNumberFormat="1" applyFont="1" applyFill="1"/>
    <xf numFmtId="10" fontId="40" fillId="3" borderId="0" xfId="1" applyNumberFormat="1" applyFont="1" applyFill="1" applyBorder="1" applyAlignment="1">
      <alignment vertical="top"/>
    </xf>
    <xf numFmtId="0" fontId="41" fillId="3" borderId="0" xfId="0" applyFont="1" applyFill="1" applyAlignment="1">
      <alignment horizontal="left" vertical="top"/>
    </xf>
    <xf numFmtId="10" fontId="42" fillId="3" borderId="13" xfId="1" applyNumberFormat="1" applyFont="1" applyFill="1" applyBorder="1" applyAlignment="1">
      <alignment vertical="top"/>
    </xf>
    <xf numFmtId="167" fontId="17" fillId="2" borderId="1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vertical="center" wrapText="1"/>
    </xf>
    <xf numFmtId="0" fontId="21" fillId="4" borderId="0" xfId="0" applyFont="1" applyFill="1"/>
    <xf numFmtId="17" fontId="34" fillId="4" borderId="0" xfId="0" applyNumberFormat="1" applyFont="1" applyFill="1" applyAlignment="1">
      <alignment horizontal="right"/>
    </xf>
    <xf numFmtId="10" fontId="0" fillId="4" borderId="0" xfId="0" applyNumberFormat="1" applyFill="1"/>
    <xf numFmtId="10" fontId="38" fillId="4" borderId="16" xfId="1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99"/>
      <color rgb="FF66FFFF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542926</xdr:colOff>
      <xdr:row>21</xdr:row>
      <xdr:rowOff>123825</xdr:rowOff>
    </xdr:from>
    <xdr:to>
      <xdr:col>9</xdr:col>
      <xdr:colOff>4763</xdr:colOff>
      <xdr:row>25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stCxn id="3" idx="2"/>
        </xdr:cNvCxnSpPr>
      </xdr:nvCxnSpPr>
      <xdr:spPr>
        <a:xfrm flipH="1">
          <a:off x="8229601" y="4429125"/>
          <a:ext cx="500062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18</xdr:row>
      <xdr:rowOff>180975</xdr:rowOff>
    </xdr:from>
    <xdr:to>
      <xdr:col>9</xdr:col>
      <xdr:colOff>590550</xdr:colOff>
      <xdr:row>21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43875" y="3857625"/>
          <a:ext cx="1171575" cy="571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18</xdr:row>
      <xdr:rowOff>95249</xdr:rowOff>
    </xdr:from>
    <xdr:to>
      <xdr:col>2</xdr:col>
      <xdr:colOff>438150</xdr:colOff>
      <xdr:row>21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1000" y="3771899"/>
          <a:ext cx="12192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552449</xdr:colOff>
      <xdr:row>25</xdr:row>
      <xdr:rowOff>352425</xdr:rowOff>
    </xdr:from>
    <xdr:to>
      <xdr:col>13</xdr:col>
      <xdr:colOff>180975</xdr:colOff>
      <xdr:row>26</xdr:row>
      <xdr:rowOff>323849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820524" y="8486775"/>
          <a:ext cx="1857376" cy="4571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HOURLY GP Markup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647700</xdr:colOff>
      <xdr:row>21</xdr:row>
      <xdr:rowOff>133352</xdr:rowOff>
    </xdr:from>
    <xdr:to>
      <xdr:col>2</xdr:col>
      <xdr:colOff>114300</xdr:colOff>
      <xdr:row>24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4" idx="2"/>
        </xdr:cNvCxnSpPr>
      </xdr:nvCxnSpPr>
      <xdr:spPr>
        <a:xfrm>
          <a:off x="990600" y="4438652"/>
          <a:ext cx="28575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9527</xdr:colOff>
      <xdr:row>26</xdr:row>
      <xdr:rowOff>142875</xdr:rowOff>
    </xdr:from>
    <xdr:to>
      <xdr:col>11</xdr:col>
      <xdr:colOff>552450</xdr:colOff>
      <xdr:row>26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14</xdr:row>
      <xdr:rowOff>19050</xdr:rowOff>
    </xdr:from>
    <xdr:to>
      <xdr:col>5</xdr:col>
      <xdr:colOff>923925</xdr:colOff>
      <xdr:row>16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685924" y="3257550"/>
          <a:ext cx="3600451" cy="628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hours candidate will work per week (usually 40 hours per week for a full time worker) *This must be correct for the NI &amp; pension to calculate correctly!</a:t>
          </a: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15</xdr:row>
      <xdr:rowOff>133350</xdr:rowOff>
    </xdr:from>
    <xdr:to>
      <xdr:col>2</xdr:col>
      <xdr:colOff>561974</xdr:colOff>
      <xdr:row>15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9" idx="1"/>
        </xdr:cNvCxnSpPr>
      </xdr:nvCxnSpPr>
      <xdr:spPr>
        <a:xfrm flipH="1">
          <a:off x="1143002" y="3571875"/>
          <a:ext cx="542922" cy="2857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31</xdr:row>
      <xdr:rowOff>152401</xdr:rowOff>
    </xdr:from>
    <xdr:to>
      <xdr:col>6</xdr:col>
      <xdr:colOff>1190624</xdr:colOff>
      <xdr:row>34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52524" y="7762876"/>
          <a:ext cx="5438775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HOURLY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40</xdr:row>
      <xdr:rowOff>180976</xdr:rowOff>
    </xdr:from>
    <xdr:to>
      <xdr:col>5</xdr:col>
      <xdr:colOff>847725</xdr:colOff>
      <xdr:row>43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23951" y="10439401"/>
          <a:ext cx="4086224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43</xdr:row>
      <xdr:rowOff>38100</xdr:rowOff>
    </xdr:from>
    <xdr:to>
      <xdr:col>3</xdr:col>
      <xdr:colOff>590550</xdr:colOff>
      <xdr:row>44</xdr:row>
      <xdr:rowOff>9525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2886075" y="9458325"/>
          <a:ext cx="28575" cy="4000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68988194-46AB-4E3B-9942-D5E6B1D38A19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40D864BA-2166-477F-B57F-C37D01D8387A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FE9734CB-991D-4D48-8D2E-EFE12B5C6CCA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43</xdr:row>
      <xdr:rowOff>38100</xdr:rowOff>
    </xdr:from>
    <xdr:to>
      <xdr:col>3</xdr:col>
      <xdr:colOff>590550</xdr:colOff>
      <xdr:row>44</xdr:row>
      <xdr:rowOff>9525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4E390E33-B3A3-4264-87DA-903AB0A5E352}"/>
            </a:ext>
          </a:extLst>
        </xdr:cNvPr>
        <xdr:cNvCxnSpPr/>
      </xdr:nvCxnSpPr>
      <xdr:spPr>
        <a:xfrm>
          <a:off x="2914650" y="8982075"/>
          <a:ext cx="28575" cy="3429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895350</xdr:colOff>
      <xdr:row>1</xdr:row>
      <xdr:rowOff>59016</xdr:rowOff>
    </xdr:from>
    <xdr:to>
      <xdr:col>10</xdr:col>
      <xdr:colOff>1227</xdr:colOff>
      <xdr:row>3</xdr:row>
      <xdr:rowOff>37557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4AB45A4-0EEF-4E1B-9515-673613174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297141"/>
          <a:ext cx="1332187" cy="550041"/>
        </a:xfrm>
        <a:prstGeom prst="rect">
          <a:avLst/>
        </a:prstGeom>
      </xdr:spPr>
    </xdr:pic>
    <xdr:clientData/>
  </xdr:twoCellAnchor>
  <xdr:twoCellAnchor editAs="oneCell">
    <xdr:from>
      <xdr:col>10</xdr:col>
      <xdr:colOff>809625</xdr:colOff>
      <xdr:row>3</xdr:row>
      <xdr:rowOff>57812</xdr:rowOff>
    </xdr:from>
    <xdr:to>
      <xdr:col>11</xdr:col>
      <xdr:colOff>22090</xdr:colOff>
      <xdr:row>4</xdr:row>
      <xdr:rowOff>151594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CFA7792-BC05-4583-B890-8598F75DE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7075" y="867437"/>
          <a:ext cx="408805" cy="427157"/>
        </a:xfrm>
        <a:prstGeom prst="rect">
          <a:avLst/>
        </a:prstGeom>
      </xdr:spPr>
    </xdr:pic>
    <xdr:clientData/>
  </xdr:twoCellAnchor>
  <xdr:twoCellAnchor editAs="oneCell">
    <xdr:from>
      <xdr:col>9</xdr:col>
      <xdr:colOff>1160799</xdr:colOff>
      <xdr:row>1</xdr:row>
      <xdr:rowOff>161925</xdr:rowOff>
    </xdr:from>
    <xdr:to>
      <xdr:col>11</xdr:col>
      <xdr:colOff>22115</xdr:colOff>
      <xdr:row>3</xdr:row>
      <xdr:rowOff>54125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0F841EB-D676-4A62-93E8-4450A528C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7624" y="400050"/>
          <a:ext cx="1242566" cy="45798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57149</xdr:colOff>
      <xdr:row>1</xdr:row>
      <xdr:rowOff>15338</xdr:rowOff>
    </xdr:from>
    <xdr:to>
      <xdr:col>11</xdr:col>
      <xdr:colOff>990600</xdr:colOff>
      <xdr:row>3</xdr:row>
      <xdr:rowOff>2284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626C349-B85E-4E76-A6E0-62E1BF213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25224" y="253463"/>
          <a:ext cx="933451" cy="545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21</xdr:row>
      <xdr:rowOff>123825</xdr:rowOff>
    </xdr:from>
    <xdr:to>
      <xdr:col>8</xdr:col>
      <xdr:colOff>995363</xdr:colOff>
      <xdr:row>25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>
          <a:stCxn id="3" idx="2"/>
        </xdr:cNvCxnSpPr>
      </xdr:nvCxnSpPr>
      <xdr:spPr>
        <a:xfrm flipH="1">
          <a:off x="8181975" y="5172075"/>
          <a:ext cx="452438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18</xdr:row>
      <xdr:rowOff>133350</xdr:rowOff>
    </xdr:from>
    <xdr:to>
      <xdr:col>9</xdr:col>
      <xdr:colOff>495300</xdr:colOff>
      <xdr:row>21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096250" y="4552950"/>
          <a:ext cx="1076325" cy="619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18</xdr:row>
      <xdr:rowOff>95249</xdr:rowOff>
    </xdr:from>
    <xdr:to>
      <xdr:col>2</xdr:col>
      <xdr:colOff>438150</xdr:colOff>
      <xdr:row>21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0" y="4514849"/>
          <a:ext cx="11811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542924</xdr:colOff>
      <xdr:row>25</xdr:row>
      <xdr:rowOff>400050</xdr:rowOff>
    </xdr:from>
    <xdr:to>
      <xdr:col>13</xdr:col>
      <xdr:colOff>85725</xdr:colOff>
      <xdr:row>27</xdr:row>
      <xdr:rowOff>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649074" y="4991100"/>
          <a:ext cx="1771651" cy="4381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DAILY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628650</xdr:colOff>
      <xdr:row>21</xdr:row>
      <xdr:rowOff>133352</xdr:rowOff>
    </xdr:from>
    <xdr:to>
      <xdr:col>2</xdr:col>
      <xdr:colOff>114300</xdr:colOff>
      <xdr:row>24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4" idx="2"/>
        </xdr:cNvCxnSpPr>
      </xdr:nvCxnSpPr>
      <xdr:spPr>
        <a:xfrm>
          <a:off x="971550" y="5181602"/>
          <a:ext cx="26670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9527</xdr:colOff>
      <xdr:row>26</xdr:row>
      <xdr:rowOff>142875</xdr:rowOff>
    </xdr:from>
    <xdr:to>
      <xdr:col>11</xdr:col>
      <xdr:colOff>552450</xdr:colOff>
      <xdr:row>26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0763252" y="8115300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14</xdr:row>
      <xdr:rowOff>19050</xdr:rowOff>
    </xdr:from>
    <xdr:to>
      <xdr:col>5</xdr:col>
      <xdr:colOff>923925</xdr:colOff>
      <xdr:row>16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85924" y="4733925"/>
          <a:ext cx="3600451" cy="628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days candidate will work per week (usually 5 days per week for a full time worker) *This must be correct for the NI &amp; pension to calculate correctly!</a:t>
          </a: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15</xdr:row>
      <xdr:rowOff>133350</xdr:rowOff>
    </xdr:from>
    <xdr:to>
      <xdr:col>2</xdr:col>
      <xdr:colOff>561974</xdr:colOff>
      <xdr:row>15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9" idx="1"/>
        </xdr:cNvCxnSpPr>
      </xdr:nvCxnSpPr>
      <xdr:spPr>
        <a:xfrm flipH="1">
          <a:off x="1143002" y="5048250"/>
          <a:ext cx="542922" cy="2857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31</xdr:row>
      <xdr:rowOff>152401</xdr:rowOff>
    </xdr:from>
    <xdr:to>
      <xdr:col>6</xdr:col>
      <xdr:colOff>1190624</xdr:colOff>
      <xdr:row>34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52524" y="9239251"/>
          <a:ext cx="5438775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DAILY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2838450" y="9667875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40</xdr:row>
      <xdr:rowOff>180976</xdr:rowOff>
    </xdr:from>
    <xdr:to>
      <xdr:col>5</xdr:col>
      <xdr:colOff>847725</xdr:colOff>
      <xdr:row>43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23951" y="11915776"/>
          <a:ext cx="4086224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43</xdr:row>
      <xdr:rowOff>38100</xdr:rowOff>
    </xdr:from>
    <xdr:to>
      <xdr:col>3</xdr:col>
      <xdr:colOff>581025</xdr:colOff>
      <xdr:row>44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895600" y="9610725"/>
          <a:ext cx="19050" cy="3619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7F84A27A-8051-4EB6-B780-B5C04605C5EA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EE7FD2D9-5DCA-47D8-905F-1CBD6697AAC3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32DFE91B-1C39-45EE-855E-4623BB3EADCA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43</xdr:row>
      <xdr:rowOff>38100</xdr:rowOff>
    </xdr:from>
    <xdr:to>
      <xdr:col>3</xdr:col>
      <xdr:colOff>590550</xdr:colOff>
      <xdr:row>44</xdr:row>
      <xdr:rowOff>9525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3B7DC5DF-679F-45E3-995C-31463A4AE90E}"/>
            </a:ext>
          </a:extLst>
        </xdr:cNvPr>
        <xdr:cNvCxnSpPr/>
      </xdr:nvCxnSpPr>
      <xdr:spPr>
        <a:xfrm>
          <a:off x="2914650" y="8982075"/>
          <a:ext cx="28575" cy="3429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13</xdr:row>
      <xdr:rowOff>123826</xdr:rowOff>
    </xdr:from>
    <xdr:to>
      <xdr:col>8</xdr:col>
      <xdr:colOff>995363</xdr:colOff>
      <xdr:row>17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stCxn id="3" idx="2"/>
        </xdr:cNvCxnSpPr>
      </xdr:nvCxnSpPr>
      <xdr:spPr>
        <a:xfrm flipH="1">
          <a:off x="8248650" y="3305176"/>
          <a:ext cx="452438" cy="647699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10</xdr:row>
      <xdr:rowOff>28575</xdr:rowOff>
    </xdr:from>
    <xdr:to>
      <xdr:col>9</xdr:col>
      <xdr:colOff>495300</xdr:colOff>
      <xdr:row>13</xdr:row>
      <xdr:rowOff>123826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62925" y="2581275"/>
          <a:ext cx="1076325" cy="7239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10</xdr:row>
      <xdr:rowOff>152400</xdr:rowOff>
    </xdr:from>
    <xdr:to>
      <xdr:col>2</xdr:col>
      <xdr:colOff>438150</xdr:colOff>
      <xdr:row>13</xdr:row>
      <xdr:rowOff>133353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1000" y="2705100"/>
          <a:ext cx="1247775" cy="60960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552449</xdr:colOff>
      <xdr:row>17</xdr:row>
      <xdr:rowOff>581025</xdr:rowOff>
    </xdr:from>
    <xdr:to>
      <xdr:col>13</xdr:col>
      <xdr:colOff>266700</xdr:colOff>
      <xdr:row>19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601449" y="4657725"/>
          <a:ext cx="1905001" cy="4571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HOURLY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661988</xdr:colOff>
      <xdr:row>13</xdr:row>
      <xdr:rowOff>133353</xdr:rowOff>
    </xdr:from>
    <xdr:to>
      <xdr:col>2</xdr:col>
      <xdr:colOff>114300</xdr:colOff>
      <xdr:row>16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4" idx="2"/>
        </xdr:cNvCxnSpPr>
      </xdr:nvCxnSpPr>
      <xdr:spPr>
        <a:xfrm>
          <a:off x="1004888" y="3314703"/>
          <a:ext cx="300037" cy="628647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9527</xdr:colOff>
      <xdr:row>18</xdr:row>
      <xdr:rowOff>142875</xdr:rowOff>
    </xdr:from>
    <xdr:to>
      <xdr:col>11</xdr:col>
      <xdr:colOff>552450</xdr:colOff>
      <xdr:row>18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23</xdr:row>
      <xdr:rowOff>152401</xdr:rowOff>
    </xdr:from>
    <xdr:to>
      <xdr:col>6</xdr:col>
      <xdr:colOff>1190624</xdr:colOff>
      <xdr:row>26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52524" y="7762876"/>
          <a:ext cx="5438775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HOURLY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32</xdr:row>
      <xdr:rowOff>180976</xdr:rowOff>
    </xdr:from>
    <xdr:to>
      <xdr:col>5</xdr:col>
      <xdr:colOff>847725</xdr:colOff>
      <xdr:row>35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123951" y="10439401"/>
          <a:ext cx="4086224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35</xdr:row>
      <xdr:rowOff>38100</xdr:rowOff>
    </xdr:from>
    <xdr:to>
      <xdr:col>3</xdr:col>
      <xdr:colOff>600075</xdr:colOff>
      <xdr:row>36</xdr:row>
      <xdr:rowOff>9525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914650" y="8334375"/>
          <a:ext cx="38100" cy="3619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7</xdr:row>
      <xdr:rowOff>19050</xdr:rowOff>
    </xdr:from>
    <xdr:to>
      <xdr:col>5</xdr:col>
      <xdr:colOff>923925</xdr:colOff>
      <xdr:row>8</xdr:row>
      <xdr:rowOff>285750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752599" y="1905000"/>
          <a:ext cx="3600451" cy="466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hours candidate will work per week (usually 40 hours per week for a full time worker)</a:t>
          </a:r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8</xdr:row>
      <xdr:rowOff>52388</xdr:rowOff>
    </xdr:from>
    <xdr:to>
      <xdr:col>2</xdr:col>
      <xdr:colOff>561974</xdr:colOff>
      <xdr:row>8</xdr:row>
      <xdr:rowOff>161925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stCxn id="21" idx="1"/>
        </xdr:cNvCxnSpPr>
      </xdr:nvCxnSpPr>
      <xdr:spPr>
        <a:xfrm flipH="1">
          <a:off x="1209677" y="2138363"/>
          <a:ext cx="542922" cy="109537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15D3F435-23FE-4FAF-8A52-FCD03E197DBD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7C657FB3-9F61-4612-83E9-FCC75A5ECB7C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D55CBA2A-5618-4136-ACE8-57BE3FAAADC3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35</xdr:row>
      <xdr:rowOff>38100</xdr:rowOff>
    </xdr:from>
    <xdr:to>
      <xdr:col>3</xdr:col>
      <xdr:colOff>590550</xdr:colOff>
      <xdr:row>36</xdr:row>
      <xdr:rowOff>9525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606FB197-F770-4F4D-93B6-63C19FB42A14}"/>
            </a:ext>
          </a:extLst>
        </xdr:cNvPr>
        <xdr:cNvCxnSpPr/>
      </xdr:nvCxnSpPr>
      <xdr:spPr>
        <a:xfrm>
          <a:off x="2914650" y="8982075"/>
          <a:ext cx="28575" cy="3429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14</xdr:row>
      <xdr:rowOff>123825</xdr:rowOff>
    </xdr:from>
    <xdr:to>
      <xdr:col>8</xdr:col>
      <xdr:colOff>995363</xdr:colOff>
      <xdr:row>18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>
          <a:stCxn id="3" idx="2"/>
        </xdr:cNvCxnSpPr>
      </xdr:nvCxnSpPr>
      <xdr:spPr>
        <a:xfrm flipH="1">
          <a:off x="8181975" y="5172075"/>
          <a:ext cx="452438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457200</xdr:colOff>
      <xdr:row>11</xdr:row>
      <xdr:rowOff>133350</xdr:rowOff>
    </xdr:from>
    <xdr:to>
      <xdr:col>9</xdr:col>
      <xdr:colOff>495300</xdr:colOff>
      <xdr:row>14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096250" y="4552950"/>
          <a:ext cx="1076325" cy="619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11</xdr:row>
      <xdr:rowOff>95249</xdr:rowOff>
    </xdr:from>
    <xdr:to>
      <xdr:col>2</xdr:col>
      <xdr:colOff>438150</xdr:colOff>
      <xdr:row>14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81000" y="4514849"/>
          <a:ext cx="11811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11</xdr:col>
      <xdr:colOff>552449</xdr:colOff>
      <xdr:row>18</xdr:row>
      <xdr:rowOff>542925</xdr:rowOff>
    </xdr:from>
    <xdr:to>
      <xdr:col>13</xdr:col>
      <xdr:colOff>95250</xdr:colOff>
      <xdr:row>20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677649" y="4791075"/>
          <a:ext cx="1771651" cy="49529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DAILY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628650</xdr:colOff>
      <xdr:row>14</xdr:row>
      <xdr:rowOff>133352</xdr:rowOff>
    </xdr:from>
    <xdr:to>
      <xdr:col>2</xdr:col>
      <xdr:colOff>114300</xdr:colOff>
      <xdr:row>17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stCxn id="4" idx="2"/>
        </xdr:cNvCxnSpPr>
      </xdr:nvCxnSpPr>
      <xdr:spPr>
        <a:xfrm>
          <a:off x="971550" y="5181602"/>
          <a:ext cx="26670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9527</xdr:colOff>
      <xdr:row>19</xdr:row>
      <xdr:rowOff>142875</xdr:rowOff>
    </xdr:from>
    <xdr:to>
      <xdr:col>11</xdr:col>
      <xdr:colOff>552450</xdr:colOff>
      <xdr:row>19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24</xdr:row>
      <xdr:rowOff>152401</xdr:rowOff>
    </xdr:from>
    <xdr:to>
      <xdr:col>6</xdr:col>
      <xdr:colOff>1190624</xdr:colOff>
      <xdr:row>27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52524" y="7762876"/>
          <a:ext cx="5438775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DAILY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33</xdr:row>
      <xdr:rowOff>180976</xdr:rowOff>
    </xdr:from>
    <xdr:to>
      <xdr:col>5</xdr:col>
      <xdr:colOff>847725</xdr:colOff>
      <xdr:row>36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123951" y="10439401"/>
          <a:ext cx="4086224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36</xdr:row>
      <xdr:rowOff>38100</xdr:rowOff>
    </xdr:from>
    <xdr:to>
      <xdr:col>3</xdr:col>
      <xdr:colOff>561975</xdr:colOff>
      <xdr:row>36</xdr:row>
      <xdr:rowOff>352425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2914650" y="8315325"/>
          <a:ext cx="0" cy="3143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7</xdr:row>
      <xdr:rowOff>19050</xdr:rowOff>
    </xdr:from>
    <xdr:to>
      <xdr:col>5</xdr:col>
      <xdr:colOff>923925</xdr:colOff>
      <xdr:row>8</xdr:row>
      <xdr:rowOff>228600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52599" y="1885950"/>
          <a:ext cx="3600451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days candidate will work per week (usually 5 days per week for a full time worker)</a:t>
          </a:r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8</xdr:row>
      <xdr:rowOff>23813</xdr:rowOff>
    </xdr:from>
    <xdr:to>
      <xdr:col>2</xdr:col>
      <xdr:colOff>561974</xdr:colOff>
      <xdr:row>8</xdr:row>
      <xdr:rowOff>161925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17" idx="1"/>
        </xdr:cNvCxnSpPr>
      </xdr:nvCxnSpPr>
      <xdr:spPr>
        <a:xfrm flipH="1">
          <a:off x="1209677" y="2090738"/>
          <a:ext cx="542922" cy="138112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6B2B847D-5EB2-411E-9324-2FF4E566951F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29D6BA50-8D6D-493D-A8C9-345E6CAFB67C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BFCB26C0-8495-4915-BC21-1F6582507D81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36</xdr:row>
      <xdr:rowOff>38100</xdr:rowOff>
    </xdr:from>
    <xdr:to>
      <xdr:col>3</xdr:col>
      <xdr:colOff>590550</xdr:colOff>
      <xdr:row>37</xdr:row>
      <xdr:rowOff>9525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3E6F38A6-9B04-41A9-8E7B-52E61D8484AE}"/>
            </a:ext>
          </a:extLst>
        </xdr:cNvPr>
        <xdr:cNvCxnSpPr/>
      </xdr:nvCxnSpPr>
      <xdr:spPr>
        <a:xfrm>
          <a:off x="2914650" y="8982075"/>
          <a:ext cx="28575" cy="3429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A1:P52"/>
  <sheetViews>
    <sheetView zoomScaleNormal="100" workbookViewId="0">
      <selection activeCell="H22" sqref="H22"/>
    </sheetView>
  </sheetViews>
  <sheetFormatPr defaultColWidth="9.109375" defaultRowHeight="14.4" x14ac:dyDescent="0.3"/>
  <cols>
    <col min="1" max="1" width="5.109375" style="1" customWidth="1"/>
    <col min="2" max="2" width="12.33203125" style="1" customWidth="1"/>
    <col min="3" max="3" width="17.44140625" style="1" customWidth="1"/>
    <col min="4" max="4" width="18" style="1" customWidth="1"/>
    <col min="5" max="5" width="15.6640625" style="1" customWidth="1"/>
    <col min="6" max="6" width="15.5546875" style="1" customWidth="1"/>
    <col min="7" max="7" width="18" style="1" customWidth="1"/>
    <col min="8" max="9" width="15.5546875" style="1" customWidth="1"/>
    <col min="10" max="12" width="17.88671875" style="1" customWidth="1"/>
    <col min="13" max="13" width="15.5546875" style="1" customWidth="1"/>
    <col min="14" max="14" width="14.88671875" style="1" customWidth="1"/>
    <col min="15" max="18" width="9.109375" style="1"/>
    <col min="19" max="19" width="11.109375" style="1" bestFit="1" customWidth="1"/>
    <col min="20" max="16384" width="9.109375" style="1"/>
  </cols>
  <sheetData>
    <row r="1" spans="1:16" ht="18" x14ac:dyDescent="0.35">
      <c r="L1"/>
      <c r="M1" s="88" t="s">
        <v>77</v>
      </c>
    </row>
    <row r="2" spans="1:16" ht="18" x14ac:dyDescent="0.3">
      <c r="A2" s="32"/>
      <c r="B2" s="32"/>
      <c r="C2" s="32"/>
      <c r="D2" s="32"/>
      <c r="E2" s="33"/>
      <c r="K2" s="31"/>
    </row>
    <row r="3" spans="1:16" ht="25.8" x14ac:dyDescent="0.5">
      <c r="A3" s="32"/>
      <c r="B3" s="32"/>
      <c r="C3" s="32"/>
      <c r="E3" s="33"/>
      <c r="G3" s="35" t="s">
        <v>0</v>
      </c>
      <c r="K3" s="29"/>
    </row>
    <row r="4" spans="1:16" ht="25.8" x14ac:dyDescent="0.5">
      <c r="A4" s="32"/>
      <c r="B4" s="32"/>
      <c r="C4" s="32"/>
      <c r="D4" s="32"/>
      <c r="E4" s="33"/>
      <c r="G4" s="98" t="s">
        <v>1</v>
      </c>
      <c r="K4" s="29"/>
    </row>
    <row r="5" spans="1:16" ht="26.4" thickBot="1" x14ac:dyDescent="0.55000000000000004">
      <c r="B5" s="32"/>
      <c r="C5" s="32"/>
      <c r="D5" s="32"/>
      <c r="E5" s="33"/>
      <c r="G5" s="50" t="s">
        <v>2</v>
      </c>
      <c r="K5" s="29"/>
    </row>
    <row r="6" spans="1:16" s="21" customFormat="1" ht="30" customHeight="1" thickBot="1" x14ac:dyDescent="0.35">
      <c r="B6" s="94" t="s">
        <v>3</v>
      </c>
      <c r="C6" s="92"/>
      <c r="D6" s="92"/>
      <c r="E6" s="93"/>
      <c r="N6" s="30"/>
      <c r="P6" s="1"/>
    </row>
    <row r="7" spans="1:16" s="21" customFormat="1" ht="30" customHeight="1" x14ac:dyDescent="0.3">
      <c r="A7" s="107" t="s">
        <v>70</v>
      </c>
      <c r="B7" s="105"/>
      <c r="C7" s="106"/>
      <c r="D7" s="106"/>
      <c r="E7" s="106"/>
      <c r="H7" s="107" t="s">
        <v>65</v>
      </c>
      <c r="N7" s="30"/>
      <c r="P7" s="1"/>
    </row>
    <row r="8" spans="1:16" ht="1.2" customHeight="1" x14ac:dyDescent="0.3">
      <c r="A8" s="53"/>
      <c r="B8" s="54"/>
      <c r="C8" s="55" t="s">
        <v>4</v>
      </c>
      <c r="D8" s="55" t="s">
        <v>5</v>
      </c>
      <c r="E8" s="55" t="s">
        <v>6</v>
      </c>
      <c r="F8" s="56"/>
      <c r="G8" s="53"/>
      <c r="H8" s="53"/>
      <c r="I8" s="53"/>
      <c r="J8" s="53"/>
      <c r="K8" s="53"/>
      <c r="L8" s="57"/>
      <c r="M8" s="53"/>
    </row>
    <row r="9" spans="1:16" ht="30" hidden="1" customHeight="1" thickBot="1" x14ac:dyDescent="0.35">
      <c r="A9" s="53"/>
      <c r="B9" s="67" t="s">
        <v>7</v>
      </c>
      <c r="C9" s="72">
        <f>C27*B16</f>
        <v>635.5</v>
      </c>
      <c r="D9" s="55"/>
      <c r="E9" s="55"/>
      <c r="F9" s="56"/>
      <c r="G9" s="53"/>
      <c r="H9" s="53"/>
      <c r="I9" s="53"/>
      <c r="J9" s="53"/>
      <c r="K9" s="53"/>
      <c r="L9" s="57"/>
      <c r="M9" s="53"/>
    </row>
    <row r="10" spans="1:16" ht="30" hidden="1" customHeight="1" x14ac:dyDescent="0.3">
      <c r="A10" s="53"/>
      <c r="B10" s="67" t="s">
        <v>69</v>
      </c>
      <c r="C10" s="62">
        <f>IF(C9&gt;96.15,96.15,C9)</f>
        <v>96.15</v>
      </c>
      <c r="D10" s="111">
        <v>0</v>
      </c>
      <c r="E10" s="59">
        <f>C10*D10</f>
        <v>0</v>
      </c>
      <c r="F10" s="60"/>
      <c r="G10" s="55"/>
      <c r="H10" s="53"/>
      <c r="I10" s="53"/>
      <c r="J10" s="53"/>
      <c r="K10" s="53"/>
      <c r="L10" s="57"/>
      <c r="M10" s="53"/>
    </row>
    <row r="11" spans="1:16" ht="30" hidden="1" customHeight="1" x14ac:dyDescent="0.3">
      <c r="A11" s="53"/>
      <c r="B11" s="67" t="s">
        <v>68</v>
      </c>
      <c r="C11" s="58">
        <f>IF(C9&gt;96.15,C9-96.15,0)</f>
        <v>539.35</v>
      </c>
      <c r="D11" s="111">
        <v>0.15</v>
      </c>
      <c r="E11" s="66">
        <f>C11*D11</f>
        <v>80.902500000000003</v>
      </c>
      <c r="F11" s="65"/>
      <c r="G11" s="53"/>
      <c r="H11" s="53"/>
      <c r="I11" s="53"/>
      <c r="J11" s="53"/>
      <c r="K11" s="53"/>
      <c r="L11" s="61"/>
      <c r="M11" s="53"/>
    </row>
    <row r="12" spans="1:16" ht="30" hidden="1" customHeight="1" thickBot="1" x14ac:dyDescent="0.35">
      <c r="A12" s="53"/>
      <c r="B12" s="63"/>
      <c r="C12" s="64"/>
      <c r="D12" s="67" t="s">
        <v>8</v>
      </c>
      <c r="E12" s="71">
        <f>SUM(E10:E11)</f>
        <v>80.902500000000003</v>
      </c>
      <c r="F12" s="109">
        <f>E12/C9</f>
        <v>0.12730527143981119</v>
      </c>
      <c r="G12" s="110" t="s">
        <v>9</v>
      </c>
      <c r="H12" s="53"/>
      <c r="I12" s="53"/>
      <c r="J12" s="53"/>
      <c r="K12" s="53"/>
      <c r="L12" s="61"/>
      <c r="M12" s="53"/>
    </row>
    <row r="13" spans="1:16" ht="30" customHeight="1" x14ac:dyDescent="0.3">
      <c r="A13" s="114" t="s">
        <v>10</v>
      </c>
      <c r="B13" s="75"/>
      <c r="C13" s="76"/>
      <c r="D13" s="77"/>
      <c r="E13" s="78"/>
      <c r="F13" s="79"/>
      <c r="G13" s="80"/>
      <c r="L13" s="81"/>
    </row>
    <row r="14" spans="1:16" ht="30" customHeight="1" x14ac:dyDescent="0.3">
      <c r="B14" s="75"/>
      <c r="C14" s="76"/>
      <c r="D14" s="77"/>
      <c r="E14" s="78"/>
      <c r="F14" s="79"/>
      <c r="G14" s="80"/>
      <c r="L14" s="81"/>
    </row>
    <row r="15" spans="1:16" s="21" customFormat="1" ht="15.75" customHeight="1" thickBot="1" x14ac:dyDescent="0.35">
      <c r="B15" s="38"/>
      <c r="C15" s="34"/>
      <c r="D15" s="34"/>
      <c r="N15" s="30"/>
    </row>
    <row r="16" spans="1:16" ht="23.25" customHeight="1" thickBot="1" x14ac:dyDescent="0.35">
      <c r="B16" s="112">
        <v>50</v>
      </c>
      <c r="D16" s="20"/>
      <c r="E16" s="20"/>
      <c r="F16" s="20"/>
      <c r="K16" s="3"/>
      <c r="L16" s="3"/>
      <c r="M16" s="3"/>
      <c r="N16" s="2"/>
    </row>
    <row r="17" spans="1:15" ht="23.25" customHeight="1" x14ac:dyDescent="0.3">
      <c r="B17" s="49" t="s">
        <v>11</v>
      </c>
      <c r="D17" s="20"/>
      <c r="E17" s="20"/>
      <c r="F17" s="20"/>
      <c r="K17" s="3"/>
      <c r="L17" s="3"/>
      <c r="M17" s="3"/>
      <c r="N17" s="2"/>
    </row>
    <row r="18" spans="1:15" ht="15.6" x14ac:dyDescent="0.3">
      <c r="D18" s="20"/>
      <c r="E18" s="20"/>
      <c r="F18" s="20"/>
    </row>
    <row r="19" spans="1:15" ht="15.6" x14ac:dyDescent="0.3">
      <c r="B19" s="19"/>
      <c r="C19" s="20"/>
      <c r="D19" s="20"/>
      <c r="E19" s="20"/>
      <c r="F19" s="20"/>
    </row>
    <row r="20" spans="1:15" ht="18.75" customHeight="1" x14ac:dyDescent="0.3">
      <c r="B20" s="9"/>
      <c r="D20" s="3"/>
      <c r="J20" s="2"/>
      <c r="O20" s="2"/>
    </row>
    <row r="21" spans="1:15" x14ac:dyDescent="0.3">
      <c r="C21" s="3"/>
      <c r="D21" s="3"/>
      <c r="E21" s="3"/>
      <c r="F21" s="3"/>
      <c r="H21" s="108"/>
      <c r="I21" s="51"/>
      <c r="J21" s="2"/>
      <c r="K21" s="3"/>
      <c r="L21" s="5"/>
      <c r="M21" s="5"/>
    </row>
    <row r="22" spans="1:15" x14ac:dyDescent="0.3">
      <c r="C22" s="3"/>
      <c r="D22" s="3"/>
      <c r="E22" s="3"/>
      <c r="F22" s="3"/>
      <c r="I22" s="51"/>
      <c r="J22" s="2"/>
      <c r="K22" s="3"/>
      <c r="O22" s="28"/>
    </row>
    <row r="23" spans="1:15" x14ac:dyDescent="0.3">
      <c r="C23" s="3"/>
      <c r="D23" s="44"/>
      <c r="F23" s="3"/>
      <c r="G23" s="3"/>
      <c r="H23" s="3"/>
      <c r="I23" s="3"/>
      <c r="J23" s="3"/>
      <c r="L23" s="28"/>
    </row>
    <row r="24" spans="1:15" x14ac:dyDescent="0.3">
      <c r="A24" s="27"/>
      <c r="B24" s="27"/>
      <c r="C24" s="69" t="s">
        <v>4</v>
      </c>
      <c r="D24" s="69" t="s">
        <v>12</v>
      </c>
      <c r="E24" s="69" t="s">
        <v>13</v>
      </c>
      <c r="F24" s="69" t="s">
        <v>14</v>
      </c>
      <c r="G24" s="69" t="s">
        <v>14</v>
      </c>
      <c r="H24" s="70" t="s">
        <v>15</v>
      </c>
      <c r="I24" s="70"/>
      <c r="J24" s="70"/>
    </row>
    <row r="25" spans="1:15" ht="15" thickBot="1" x14ac:dyDescent="0.35">
      <c r="A25" s="27"/>
      <c r="B25" s="27"/>
      <c r="C25" s="69">
        <v>1</v>
      </c>
      <c r="D25" s="69">
        <f>0.1207*1.15</f>
        <v>0.13880499999999998</v>
      </c>
      <c r="E25" s="68">
        <f>$F$12</f>
        <v>0.12730527143981119</v>
      </c>
      <c r="F25" s="68">
        <v>0.03</v>
      </c>
      <c r="G25" s="69">
        <v>5.0000000000000001E-3</v>
      </c>
      <c r="H25" s="69">
        <f>SUM(C25:G25)</f>
        <v>1.3011102714398113</v>
      </c>
      <c r="I25" s="69"/>
      <c r="J25" s="69"/>
    </row>
    <row r="26" spans="1:15" ht="35.4" thickBot="1" x14ac:dyDescent="0.35">
      <c r="B26" s="4"/>
      <c r="C26" s="25" t="s">
        <v>16</v>
      </c>
      <c r="D26" s="22" t="s">
        <v>17</v>
      </c>
      <c r="E26" s="6" t="s">
        <v>18</v>
      </c>
      <c r="F26" s="6" t="s">
        <v>19</v>
      </c>
      <c r="G26" s="7" t="s">
        <v>20</v>
      </c>
      <c r="H26" s="13" t="s">
        <v>21</v>
      </c>
      <c r="I26" s="14" t="s">
        <v>22</v>
      </c>
      <c r="J26" s="14" t="s">
        <v>23</v>
      </c>
      <c r="K26" s="8" t="s">
        <v>66</v>
      </c>
    </row>
    <row r="27" spans="1:15" s="15" customFormat="1" ht="27.75" customHeight="1" thickBot="1" x14ac:dyDescent="0.35">
      <c r="C27" s="16">
        <v>12.71</v>
      </c>
      <c r="D27" s="23">
        <f>$C$27*D$25</f>
        <v>1.76421155</v>
      </c>
      <c r="E27" s="24">
        <f>$C$27*E$25</f>
        <v>1.6180500000000002</v>
      </c>
      <c r="F27" s="26">
        <f>($C$27+($C$27*0.1207))*F$25</f>
        <v>0.42732291</v>
      </c>
      <c r="G27" s="26">
        <f>($C$27+($C$27*0.1207))*G$25</f>
        <v>7.1220485E-2</v>
      </c>
      <c r="H27" s="17">
        <f>SUM(C27:G27)</f>
        <v>16.590804945000006</v>
      </c>
      <c r="I27" s="16">
        <v>17.05</v>
      </c>
      <c r="J27" s="83">
        <f>$I$27-$H$27</f>
        <v>0.45919505499999502</v>
      </c>
      <c r="K27" s="84">
        <f>$J$27/$H$27</f>
        <v>2.76776839051672E-2</v>
      </c>
    </row>
    <row r="28" spans="1:15" s="15" customFormat="1" x14ac:dyDescent="0.3">
      <c r="C28" s="43" t="s">
        <v>73</v>
      </c>
      <c r="D28" s="42"/>
      <c r="E28" s="42"/>
      <c r="F28" s="42"/>
      <c r="G28" s="41"/>
      <c r="H28" s="41"/>
      <c r="I28" s="41"/>
      <c r="J28" s="41"/>
      <c r="K28" s="37" t="s">
        <v>24</v>
      </c>
      <c r="L28" s="41"/>
    </row>
    <row r="29" spans="1:15" x14ac:dyDescent="0.3">
      <c r="D29" s="10"/>
      <c r="E29" s="10"/>
      <c r="F29" s="10"/>
      <c r="G29" s="10"/>
      <c r="H29" s="10"/>
      <c r="I29" s="10"/>
      <c r="J29" s="10"/>
      <c r="K29" s="37" t="s">
        <v>25</v>
      </c>
      <c r="L29" s="12"/>
    </row>
    <row r="30" spans="1:15" x14ac:dyDescent="0.3">
      <c r="H30" s="10"/>
      <c r="I30" s="10"/>
      <c r="J30" s="10"/>
      <c r="K30" s="37" t="s">
        <v>26</v>
      </c>
      <c r="L30" s="12"/>
    </row>
    <row r="31" spans="1:15" x14ac:dyDescent="0.3">
      <c r="C31" s="3"/>
      <c r="D31" s="3"/>
      <c r="E31" s="3"/>
      <c r="F31" s="3"/>
      <c r="G31" s="3"/>
      <c r="H31" s="3"/>
      <c r="I31" s="3"/>
      <c r="J31" s="3"/>
      <c r="K31" s="3"/>
      <c r="L31" s="12"/>
    </row>
    <row r="32" spans="1:15" x14ac:dyDescent="0.3">
      <c r="C32" s="11"/>
      <c r="D32" s="10"/>
      <c r="E32" s="10"/>
      <c r="F32" s="10"/>
      <c r="G32" s="10"/>
      <c r="H32" s="10"/>
      <c r="I32" s="10"/>
      <c r="J32" s="10"/>
      <c r="L32" s="12"/>
      <c r="M32" s="37"/>
    </row>
    <row r="33" spans="3:13" x14ac:dyDescent="0.3">
      <c r="C33" s="11"/>
      <c r="D33" s="10"/>
      <c r="E33" s="10"/>
      <c r="F33" s="10"/>
      <c r="G33" s="10"/>
      <c r="H33" s="10"/>
      <c r="I33" s="10"/>
      <c r="J33" s="10"/>
      <c r="K33" s="11"/>
      <c r="L33" s="12"/>
      <c r="M33" s="37"/>
    </row>
    <row r="34" spans="3:13" x14ac:dyDescent="0.3">
      <c r="C34" s="11"/>
      <c r="D34" s="10"/>
      <c r="E34" s="10"/>
      <c r="F34" s="10"/>
      <c r="G34" s="10"/>
      <c r="H34" s="10"/>
      <c r="I34" s="10"/>
      <c r="J34" s="10"/>
      <c r="K34" s="11"/>
      <c r="L34" s="12"/>
      <c r="M34" s="37"/>
    </row>
    <row r="35" spans="3:13" ht="15" thickBot="1" x14ac:dyDescent="0.35"/>
    <row r="36" spans="3:13" ht="43.8" thickBot="1" x14ac:dyDescent="0.35">
      <c r="C36" s="8" t="s">
        <v>27</v>
      </c>
      <c r="D36" s="8" t="s">
        <v>28</v>
      </c>
    </row>
    <row r="37" spans="3:13" ht="27" customHeight="1" thickBot="1" x14ac:dyDescent="0.35">
      <c r="C37" s="16">
        <v>1</v>
      </c>
      <c r="D37" s="83">
        <f>-C37</f>
        <v>-1</v>
      </c>
    </row>
    <row r="38" spans="3:13" x14ac:dyDescent="0.3">
      <c r="C38" s="40" t="s">
        <v>29</v>
      </c>
      <c r="M38" s="37"/>
    </row>
    <row r="39" spans="3:13" x14ac:dyDescent="0.3">
      <c r="C39" s="74" t="s">
        <v>30</v>
      </c>
      <c r="M39" s="37"/>
    </row>
    <row r="40" spans="3:13" x14ac:dyDescent="0.3">
      <c r="C40" s="74"/>
      <c r="M40" s="37"/>
    </row>
    <row r="41" spans="3:13" x14ac:dyDescent="0.3">
      <c r="C41" s="74"/>
      <c r="M41" s="37"/>
    </row>
    <row r="42" spans="3:13" x14ac:dyDescent="0.3">
      <c r="C42" s="74"/>
      <c r="M42" s="37"/>
    </row>
    <row r="43" spans="3:13" x14ac:dyDescent="0.3">
      <c r="C43" s="74"/>
      <c r="K43" s="2"/>
      <c r="M43" s="37"/>
    </row>
    <row r="44" spans="3:13" ht="33.75" customHeight="1" thickBot="1" x14ac:dyDescent="0.55000000000000004">
      <c r="J44" s="117" t="s">
        <v>31</v>
      </c>
      <c r="K44" s="117"/>
      <c r="M44" s="37"/>
    </row>
    <row r="45" spans="3:13" ht="64.2" thickBot="1" x14ac:dyDescent="0.35">
      <c r="C45" s="8" t="s">
        <v>32</v>
      </c>
      <c r="D45" s="8" t="s">
        <v>33</v>
      </c>
      <c r="J45" s="14" t="s">
        <v>34</v>
      </c>
      <c r="K45" s="8" t="s">
        <v>35</v>
      </c>
    </row>
    <row r="46" spans="3:13" ht="39" customHeight="1" thickBot="1" x14ac:dyDescent="0.35">
      <c r="C46" s="73">
        <v>0.02</v>
      </c>
      <c r="D46" s="82">
        <f>-(C46*I27)</f>
        <v>-0.34100000000000003</v>
      </c>
      <c r="J46" s="85">
        <f>J27+D37+D46</f>
        <v>-0.88180494500000495</v>
      </c>
      <c r="K46" s="86">
        <f>J46/(H27-D37-D46)</f>
        <v>-4.9175470495282293E-2</v>
      </c>
      <c r="M46" s="37"/>
    </row>
    <row r="47" spans="3:13" x14ac:dyDescent="0.3">
      <c r="C47" s="40" t="s">
        <v>36</v>
      </c>
      <c r="M47" s="36"/>
    </row>
    <row r="48" spans="3:13" ht="26.4" thickBot="1" x14ac:dyDescent="0.55000000000000004">
      <c r="J48" s="117" t="s">
        <v>37</v>
      </c>
      <c r="K48" s="117"/>
      <c r="M48" s="37"/>
    </row>
    <row r="49" spans="3:14" ht="29.4" thickBot="1" x14ac:dyDescent="0.35">
      <c r="C49" s="40"/>
      <c r="J49" s="14" t="s">
        <v>38</v>
      </c>
      <c r="K49" s="13" t="s">
        <v>21</v>
      </c>
      <c r="L49" s="14" t="s">
        <v>39</v>
      </c>
      <c r="M49" s="14" t="s">
        <v>40</v>
      </c>
      <c r="N49" s="14" t="s">
        <v>40</v>
      </c>
    </row>
    <row r="50" spans="3:14" ht="33" customHeight="1" thickBot="1" x14ac:dyDescent="0.35">
      <c r="J50" s="99">
        <f>C27*B16</f>
        <v>635.5</v>
      </c>
      <c r="K50" s="99">
        <f>L50-M50</f>
        <v>896.59024725000029</v>
      </c>
      <c r="L50" s="99">
        <f>I27*B16</f>
        <v>852.5</v>
      </c>
      <c r="M50" s="85">
        <f>J46*B16</f>
        <v>-44.090247250000246</v>
      </c>
      <c r="N50" s="86">
        <f>M50/K50</f>
        <v>-4.9175470495282293E-2</v>
      </c>
    </row>
    <row r="51" spans="3:14" x14ac:dyDescent="0.3">
      <c r="L51" s="3"/>
    </row>
    <row r="52" spans="3:14" x14ac:dyDescent="0.3">
      <c r="L52" s="3"/>
    </row>
  </sheetData>
  <sheetProtection algorithmName="SHA-512" hashValue="ETErD0V1PzsPMA/C9o6SqTOvd61gV4NMo+V7SsscQHUeZ1kHm/tufp8aukNTCTrtYUp5r4IuZJ8QGnxMtMcqig==" saltValue="SNMrs7Pagyqd4cxkjX9GrQ==" spinCount="100000" sheet="1" objects="1" scenarios="1"/>
  <protectedRanges>
    <protectedRange sqref="C46" name="TRD"/>
    <protectedRange sqref="I27" name="PAYE Charge to Client"/>
    <protectedRange sqref="C27" name="PAYE Candidate Pay"/>
    <protectedRange sqref="C37" name="Expense"/>
    <protectedRange sqref="B16" name="No of Hours_1"/>
  </protectedRanges>
  <mergeCells count="2">
    <mergeCell ref="J44:K44"/>
    <mergeCell ref="J48:K48"/>
  </mergeCells>
  <conditionalFormatting sqref="C27">
    <cfRule type="expression" dxfId="3" priority="1" stopIfTrue="1">
      <formula>$C$27&lt;12.71</formula>
    </cfRule>
  </conditionalFormatting>
  <dataValidations count="1">
    <dataValidation type="decimal" operator="greaterThanOrEqual" allowBlank="1" showInputMessage="1" showErrorMessage="1" sqref="C27" xr:uid="{782547D6-382A-49D3-ADCF-1BD09DE5C71D}">
      <formula1>11.44</formula1>
    </dataValidation>
  </dataValidations>
  <pageMargins left="0.7" right="0.7" top="0.75" bottom="0.75" header="0.3" footer="0.3"/>
  <pageSetup paperSize="9" scale="3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'Raw Data'!$A$2:$A$12</xm:f>
          </x14:formula1>
          <xm:sqref>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50"/>
  <sheetViews>
    <sheetView zoomScaleNormal="100" workbookViewId="0">
      <selection activeCell="M2" sqref="M2"/>
    </sheetView>
  </sheetViews>
  <sheetFormatPr defaultColWidth="9.109375" defaultRowHeight="14.4" x14ac:dyDescent="0.3"/>
  <cols>
    <col min="1" max="1" width="5.109375" style="1" customWidth="1"/>
    <col min="2" max="2" width="12.44140625" style="1" customWidth="1"/>
    <col min="3" max="3" width="17.44140625" style="1" customWidth="1"/>
    <col min="4" max="4" width="19.5546875" style="1" customWidth="1"/>
    <col min="5" max="6" width="15.5546875" style="1" customWidth="1"/>
    <col min="7" max="7" width="18" style="1" customWidth="1"/>
    <col min="8" max="9" width="15.5546875" style="1" customWidth="1"/>
    <col min="10" max="12" width="17.88671875" style="1" customWidth="1"/>
    <col min="13" max="13" width="15.5546875" style="1" customWidth="1"/>
    <col min="14" max="14" width="13.88671875" style="1" customWidth="1"/>
    <col min="15" max="18" width="9.109375" style="1"/>
    <col min="19" max="19" width="11.109375" style="1" bestFit="1" customWidth="1"/>
    <col min="20" max="16384" width="9.109375" style="1"/>
  </cols>
  <sheetData>
    <row r="1" spans="1:16" ht="18" x14ac:dyDescent="0.35">
      <c r="A1" s="32"/>
      <c r="B1" s="32"/>
      <c r="C1" s="32"/>
      <c r="D1" s="32"/>
      <c r="E1" s="32"/>
      <c r="M1" s="115" t="s">
        <v>78</v>
      </c>
    </row>
    <row r="2" spans="1:16" ht="18" x14ac:dyDescent="0.3">
      <c r="A2" s="32"/>
      <c r="B2" s="32"/>
      <c r="C2" s="32"/>
      <c r="D2" s="32"/>
      <c r="E2" s="33"/>
      <c r="K2" s="31"/>
    </row>
    <row r="3" spans="1:16" ht="25.8" x14ac:dyDescent="0.5">
      <c r="A3" s="32"/>
      <c r="B3" s="32"/>
      <c r="C3" s="32"/>
      <c r="E3" s="33"/>
      <c r="G3" s="35" t="s">
        <v>0</v>
      </c>
      <c r="K3" s="29"/>
    </row>
    <row r="4" spans="1:16" ht="25.8" x14ac:dyDescent="0.5">
      <c r="A4" s="32"/>
      <c r="B4" s="32"/>
      <c r="C4" s="32"/>
      <c r="D4" s="32"/>
      <c r="E4" s="33"/>
      <c r="G4" s="98" t="s">
        <v>1</v>
      </c>
      <c r="K4" s="29"/>
    </row>
    <row r="5" spans="1:16" ht="26.4" thickBot="1" x14ac:dyDescent="0.55000000000000004">
      <c r="B5" s="32"/>
      <c r="C5" s="32"/>
      <c r="D5" s="32"/>
      <c r="E5" s="33"/>
      <c r="G5" s="50" t="s">
        <v>41</v>
      </c>
      <c r="K5" s="29"/>
      <c r="M5" s="37"/>
    </row>
    <row r="6" spans="1:16" s="21" customFormat="1" ht="57.6" customHeight="1" thickBot="1" x14ac:dyDescent="0.35">
      <c r="B6" s="94" t="s">
        <v>3</v>
      </c>
      <c r="C6" s="92"/>
      <c r="D6" s="92"/>
      <c r="E6" s="93"/>
      <c r="M6" s="37"/>
      <c r="N6" s="30"/>
      <c r="P6" s="1"/>
    </row>
    <row r="7" spans="1:16" s="21" customFormat="1" ht="28.2" customHeight="1" x14ac:dyDescent="0.3">
      <c r="A7" s="107" t="s">
        <v>67</v>
      </c>
      <c r="B7" s="105"/>
      <c r="C7" s="106"/>
      <c r="D7" s="106"/>
      <c r="E7" s="106"/>
      <c r="H7" s="107" t="s">
        <v>65</v>
      </c>
      <c r="N7" s="30"/>
      <c r="P7" s="1"/>
    </row>
    <row r="8" spans="1:16" ht="15.6" hidden="1" x14ac:dyDescent="0.3">
      <c r="A8" s="53"/>
      <c r="B8" s="54"/>
      <c r="C8" s="55" t="s">
        <v>4</v>
      </c>
      <c r="D8" s="55" t="s">
        <v>5</v>
      </c>
      <c r="E8" s="55" t="s">
        <v>6</v>
      </c>
      <c r="F8" s="56"/>
      <c r="G8" s="53"/>
      <c r="H8" s="53"/>
      <c r="I8" s="53"/>
      <c r="J8" s="53"/>
      <c r="K8" s="53"/>
      <c r="L8" s="57"/>
      <c r="M8" s="53"/>
    </row>
    <row r="9" spans="1:16" ht="21.6" hidden="1" thickBot="1" x14ac:dyDescent="0.35">
      <c r="A9" s="53"/>
      <c r="B9" s="67" t="s">
        <v>7</v>
      </c>
      <c r="C9" s="72">
        <f>C27*B16</f>
        <v>285.99</v>
      </c>
      <c r="D9" s="55"/>
      <c r="E9" s="55"/>
      <c r="F9" s="56"/>
      <c r="G9" s="53"/>
      <c r="H9" s="53"/>
      <c r="I9" s="53"/>
      <c r="J9" s="53"/>
      <c r="K9" s="53"/>
      <c r="L9" s="57"/>
      <c r="M9" s="53"/>
    </row>
    <row r="10" spans="1:16" hidden="1" x14ac:dyDescent="0.3">
      <c r="A10" s="53"/>
      <c r="B10" s="67" t="s">
        <v>69</v>
      </c>
      <c r="C10" s="62">
        <f>IF(C9&gt;96.15,96.15,C9)</f>
        <v>96.15</v>
      </c>
      <c r="D10" s="111">
        <v>0</v>
      </c>
      <c r="E10" s="59">
        <f>C10*D10</f>
        <v>0</v>
      </c>
      <c r="F10" s="60"/>
      <c r="G10" s="55"/>
      <c r="H10" s="53"/>
      <c r="I10" s="53"/>
      <c r="J10" s="53"/>
      <c r="K10" s="53"/>
      <c r="L10" s="57"/>
      <c r="M10" s="53"/>
    </row>
    <row r="11" spans="1:16" hidden="1" x14ac:dyDescent="0.3">
      <c r="A11" s="53"/>
      <c r="B11" s="67" t="s">
        <v>68</v>
      </c>
      <c r="C11" s="58">
        <f>IF(C9&gt;96.15,C9-96.15,0)</f>
        <v>189.84</v>
      </c>
      <c r="D11" s="111">
        <v>0.15</v>
      </c>
      <c r="E11" s="66">
        <f>C11*D11</f>
        <v>28.475999999999999</v>
      </c>
      <c r="F11" s="65"/>
      <c r="G11" s="53"/>
      <c r="H11" s="53"/>
      <c r="I11" s="53"/>
      <c r="J11" s="53"/>
      <c r="K11" s="53"/>
      <c r="L11" s="61"/>
      <c r="M11" s="53"/>
    </row>
    <row r="12" spans="1:16" ht="35.4" hidden="1" customHeight="1" thickBot="1" x14ac:dyDescent="0.35">
      <c r="A12" s="53"/>
      <c r="B12" s="63"/>
      <c r="C12" s="64"/>
      <c r="D12" s="67" t="s">
        <v>8</v>
      </c>
      <c r="E12" s="71">
        <f>SUM(E10:E11)</f>
        <v>28.475999999999999</v>
      </c>
      <c r="F12" s="109">
        <f>E12/C9</f>
        <v>9.9569915031994125E-2</v>
      </c>
      <c r="G12" s="110" t="s">
        <v>9</v>
      </c>
      <c r="H12" s="53"/>
      <c r="I12" s="53"/>
      <c r="J12" s="53"/>
      <c r="K12" s="53"/>
      <c r="L12" s="61"/>
      <c r="M12" s="53"/>
    </row>
    <row r="13" spans="1:16" ht="19.2" customHeight="1" x14ac:dyDescent="0.3">
      <c r="A13" s="114" t="s">
        <v>10</v>
      </c>
      <c r="B13" s="75"/>
      <c r="C13" s="76"/>
      <c r="D13" s="77"/>
      <c r="E13" s="78"/>
      <c r="F13" s="79"/>
      <c r="G13" s="80"/>
      <c r="L13" s="81"/>
    </row>
    <row r="14" spans="1:16" ht="21" x14ac:dyDescent="0.3">
      <c r="A14" s="114"/>
      <c r="B14" s="75"/>
      <c r="C14" s="76"/>
      <c r="D14" s="77"/>
      <c r="E14" s="78"/>
      <c r="F14" s="79"/>
      <c r="G14" s="80"/>
      <c r="L14" s="81"/>
    </row>
    <row r="15" spans="1:16" s="21" customFormat="1" ht="15.75" customHeight="1" thickBot="1" x14ac:dyDescent="0.35">
      <c r="B15" s="38"/>
      <c r="C15" s="34"/>
      <c r="D15" s="34"/>
      <c r="N15" s="30"/>
    </row>
    <row r="16" spans="1:16" ht="23.25" customHeight="1" thickBot="1" x14ac:dyDescent="0.35">
      <c r="B16" s="91">
        <v>3</v>
      </c>
      <c r="D16" s="20"/>
      <c r="E16" s="20"/>
      <c r="F16" s="20"/>
      <c r="K16" s="3"/>
      <c r="L16" s="3"/>
      <c r="M16" s="3"/>
      <c r="N16" s="2"/>
    </row>
    <row r="17" spans="1:15" ht="23.25" customHeight="1" x14ac:dyDescent="0.3">
      <c r="B17" s="49" t="s">
        <v>42</v>
      </c>
      <c r="D17" s="20"/>
      <c r="E17" s="20"/>
      <c r="F17" s="20"/>
      <c r="K17" s="3"/>
      <c r="L17" s="3"/>
      <c r="M17" s="3"/>
      <c r="N17" s="2"/>
    </row>
    <row r="19" spans="1:15" ht="15.6" x14ac:dyDescent="0.3">
      <c r="B19" s="19"/>
      <c r="C19" s="20"/>
      <c r="D19" s="20"/>
      <c r="E19" s="20"/>
      <c r="F19" s="20"/>
    </row>
    <row r="20" spans="1:15" ht="18.75" customHeight="1" x14ac:dyDescent="0.3">
      <c r="B20" s="9"/>
      <c r="I20" s="51"/>
      <c r="J20" s="2"/>
      <c r="O20" s="2"/>
    </row>
    <row r="21" spans="1:15" x14ac:dyDescent="0.3">
      <c r="C21" s="3"/>
      <c r="D21" s="3"/>
      <c r="E21" s="3"/>
      <c r="F21" s="3"/>
      <c r="I21" s="51"/>
      <c r="J21" s="2"/>
      <c r="K21" s="3"/>
      <c r="L21" s="5"/>
      <c r="M21" s="5"/>
    </row>
    <row r="22" spans="1:15" x14ac:dyDescent="0.3">
      <c r="C22" s="3"/>
      <c r="D22" s="3"/>
      <c r="E22" s="3"/>
      <c r="F22" s="3"/>
      <c r="I22" s="51"/>
      <c r="J22" s="2"/>
      <c r="K22" s="3"/>
      <c r="O22" s="28"/>
    </row>
    <row r="23" spans="1:15" x14ac:dyDescent="0.3">
      <c r="C23" s="3"/>
      <c r="D23" s="44"/>
      <c r="F23" s="3"/>
      <c r="G23" s="3"/>
      <c r="H23" s="3"/>
      <c r="I23" s="3"/>
      <c r="J23" s="3"/>
      <c r="L23" s="28"/>
    </row>
    <row r="24" spans="1:15" x14ac:dyDescent="0.3">
      <c r="A24" s="27"/>
      <c r="B24" s="27"/>
      <c r="C24" s="69" t="s">
        <v>4</v>
      </c>
      <c r="D24" s="69" t="s">
        <v>12</v>
      </c>
      <c r="E24" s="69" t="s">
        <v>13</v>
      </c>
      <c r="F24" s="69" t="s">
        <v>14</v>
      </c>
      <c r="G24" s="69" t="s">
        <v>14</v>
      </c>
      <c r="H24" s="70" t="s">
        <v>15</v>
      </c>
      <c r="I24" s="70"/>
      <c r="J24" s="70"/>
    </row>
    <row r="25" spans="1:15" ht="15" thickBot="1" x14ac:dyDescent="0.35">
      <c r="A25" s="27"/>
      <c r="B25" s="27"/>
      <c r="C25" s="69">
        <v>1</v>
      </c>
      <c r="D25" s="69">
        <f>0.1207*1.15</f>
        <v>0.13880499999999998</v>
      </c>
      <c r="E25" s="68">
        <f>$F$12</f>
        <v>9.9569915031994125E-2</v>
      </c>
      <c r="F25" s="68">
        <v>0.03</v>
      </c>
      <c r="G25" s="69">
        <v>5.0000000000000001E-3</v>
      </c>
      <c r="H25" s="69">
        <f>SUM(C25:G25)</f>
        <v>1.2733749150319942</v>
      </c>
      <c r="I25" s="69"/>
      <c r="J25" s="69"/>
    </row>
    <row r="26" spans="1:15" ht="35.4" thickBot="1" x14ac:dyDescent="0.35">
      <c r="B26" s="4"/>
      <c r="C26" s="25" t="s">
        <v>43</v>
      </c>
      <c r="D26" s="22" t="s">
        <v>17</v>
      </c>
      <c r="E26" s="6" t="s">
        <v>18</v>
      </c>
      <c r="F26" s="6" t="s">
        <v>19</v>
      </c>
      <c r="G26" s="7" t="s">
        <v>20</v>
      </c>
      <c r="H26" s="13" t="s">
        <v>21</v>
      </c>
      <c r="I26" s="14" t="s">
        <v>44</v>
      </c>
      <c r="J26" s="14" t="s">
        <v>23</v>
      </c>
      <c r="K26" s="8" t="s">
        <v>45</v>
      </c>
    </row>
    <row r="27" spans="1:15" s="15" customFormat="1" ht="27.75" customHeight="1" thickBot="1" x14ac:dyDescent="0.35">
      <c r="C27" s="16">
        <v>95.33</v>
      </c>
      <c r="D27" s="23">
        <f>$C$27*D$25</f>
        <v>13.232280649999998</v>
      </c>
      <c r="E27" s="24">
        <f t="shared" ref="E27" si="0">$C$27*E$25</f>
        <v>9.4919999999999991</v>
      </c>
      <c r="F27" s="45">
        <f>($C$27+($C$27*0.1207))*F$25</f>
        <v>3.2050899299999998</v>
      </c>
      <c r="G27" s="26">
        <f>($C$27+($C$27*0.1207))*G$25</f>
        <v>0.53418165500000003</v>
      </c>
      <c r="H27" s="17">
        <f>SUM(C27:G27)</f>
        <v>121.79355223499999</v>
      </c>
      <c r="I27" s="16">
        <v>150</v>
      </c>
      <c r="J27" s="83">
        <f>$I$27-$H$27</f>
        <v>28.206447765000007</v>
      </c>
      <c r="K27" s="84">
        <f>$J$27/$H$27</f>
        <v>0.23159229078544175</v>
      </c>
    </row>
    <row r="28" spans="1:15" s="15" customFormat="1" x14ac:dyDescent="0.3">
      <c r="C28" s="43" t="s">
        <v>73</v>
      </c>
      <c r="D28" s="42"/>
      <c r="E28" s="42"/>
      <c r="F28" s="42"/>
      <c r="G28" s="41"/>
      <c r="H28" s="41"/>
      <c r="I28" s="41"/>
      <c r="J28" s="41"/>
      <c r="K28" s="37" t="s">
        <v>24</v>
      </c>
      <c r="L28" s="41"/>
    </row>
    <row r="29" spans="1:15" x14ac:dyDescent="0.3">
      <c r="C29" s="89" t="s">
        <v>74</v>
      </c>
      <c r="D29" s="10"/>
      <c r="E29" s="10"/>
      <c r="F29" s="10"/>
      <c r="G29" s="10"/>
      <c r="H29" s="10"/>
      <c r="I29" s="10"/>
      <c r="J29" s="10"/>
      <c r="K29" s="37" t="s">
        <v>25</v>
      </c>
      <c r="L29" s="12"/>
    </row>
    <row r="30" spans="1:15" x14ac:dyDescent="0.3">
      <c r="H30" s="10"/>
      <c r="I30" s="10"/>
      <c r="J30" s="10"/>
      <c r="K30" s="37" t="s">
        <v>26</v>
      </c>
      <c r="L30" s="12"/>
    </row>
    <row r="31" spans="1:15" x14ac:dyDescent="0.3">
      <c r="C31" s="3"/>
      <c r="D31" s="3"/>
      <c r="E31" s="3"/>
      <c r="F31" s="3"/>
      <c r="G31" s="3"/>
      <c r="H31" s="3"/>
      <c r="I31" s="3"/>
      <c r="J31" s="3"/>
      <c r="K31" s="3"/>
      <c r="L31" s="12"/>
    </row>
    <row r="32" spans="1:15" x14ac:dyDescent="0.3">
      <c r="C32" s="11"/>
      <c r="D32" s="10"/>
      <c r="E32" s="10"/>
      <c r="F32" s="10"/>
      <c r="G32" s="10"/>
      <c r="H32" s="10"/>
      <c r="I32" s="10"/>
      <c r="J32" s="10"/>
      <c r="L32" s="12"/>
      <c r="M32" s="37"/>
    </row>
    <row r="33" spans="3:13" x14ac:dyDescent="0.3">
      <c r="C33" s="11"/>
      <c r="D33" s="10"/>
      <c r="E33" s="10"/>
      <c r="F33" s="10"/>
      <c r="G33" s="10"/>
      <c r="H33" s="10"/>
      <c r="I33" s="10"/>
      <c r="J33" s="10"/>
      <c r="K33" s="11"/>
      <c r="L33" s="12"/>
      <c r="M33" s="37"/>
    </row>
    <row r="34" spans="3:13" x14ac:dyDescent="0.3">
      <c r="C34" s="11"/>
      <c r="D34" s="10"/>
      <c r="E34" s="10"/>
      <c r="F34" s="10"/>
      <c r="G34" s="10"/>
      <c r="H34" s="10"/>
      <c r="I34" s="10"/>
      <c r="J34" s="10"/>
      <c r="K34" s="11"/>
      <c r="L34" s="12"/>
      <c r="M34" s="37"/>
    </row>
    <row r="35" spans="3:13" ht="15" thickBot="1" x14ac:dyDescent="0.35">
      <c r="K35" s="3"/>
    </row>
    <row r="36" spans="3:13" ht="43.8" thickBot="1" x14ac:dyDescent="0.35">
      <c r="C36" s="8" t="s">
        <v>27</v>
      </c>
      <c r="D36" s="8" t="s">
        <v>28</v>
      </c>
      <c r="K36" s="3"/>
      <c r="L36" s="3"/>
      <c r="M36" s="3"/>
    </row>
    <row r="37" spans="3:13" ht="27" customHeight="1" thickBot="1" x14ac:dyDescent="0.35">
      <c r="C37" s="16">
        <v>10</v>
      </c>
      <c r="D37" s="83">
        <f>-C37</f>
        <v>-10</v>
      </c>
    </row>
    <row r="38" spans="3:13" x14ac:dyDescent="0.3">
      <c r="C38" s="40" t="s">
        <v>46</v>
      </c>
      <c r="M38" s="37"/>
    </row>
    <row r="39" spans="3:13" x14ac:dyDescent="0.3">
      <c r="C39" s="74" t="s">
        <v>47</v>
      </c>
      <c r="M39" s="37"/>
    </row>
    <row r="40" spans="3:13" x14ac:dyDescent="0.3">
      <c r="C40" s="74"/>
      <c r="M40" s="37"/>
    </row>
    <row r="41" spans="3:13" x14ac:dyDescent="0.3">
      <c r="C41" s="74"/>
      <c r="M41" s="37"/>
    </row>
    <row r="42" spans="3:13" x14ac:dyDescent="0.3">
      <c r="C42" s="74"/>
      <c r="M42" s="37"/>
    </row>
    <row r="43" spans="3:13" x14ac:dyDescent="0.3">
      <c r="C43" s="74"/>
      <c r="M43" s="37"/>
    </row>
    <row r="44" spans="3:13" ht="31.5" customHeight="1" thickBot="1" x14ac:dyDescent="0.55000000000000004">
      <c r="J44" s="117" t="s">
        <v>48</v>
      </c>
      <c r="K44" s="117"/>
      <c r="M44" s="37"/>
    </row>
    <row r="45" spans="3:13" ht="64.2" thickBot="1" x14ac:dyDescent="0.35">
      <c r="C45" s="8" t="s">
        <v>32</v>
      </c>
      <c r="D45" s="8" t="s">
        <v>33</v>
      </c>
      <c r="J45" s="14" t="s">
        <v>34</v>
      </c>
      <c r="K45" s="8" t="s">
        <v>35</v>
      </c>
      <c r="M45" s="37"/>
    </row>
    <row r="46" spans="3:13" ht="39" customHeight="1" thickBot="1" x14ac:dyDescent="0.35">
      <c r="C46" s="73">
        <v>0.02</v>
      </c>
      <c r="D46" s="82">
        <f>-(C46*I27)</f>
        <v>-3</v>
      </c>
      <c r="J46" s="85">
        <f>J27+D37+D46</f>
        <v>15.206447765000007</v>
      </c>
      <c r="K46" s="86">
        <f>J46/(H27-D37-D46)</f>
        <v>0.11281287207632144</v>
      </c>
      <c r="M46" s="37"/>
    </row>
    <row r="47" spans="3:13" x14ac:dyDescent="0.3">
      <c r="C47" s="40" t="s">
        <v>36</v>
      </c>
      <c r="M47" s="36"/>
    </row>
    <row r="48" spans="3:13" ht="26.4" thickBot="1" x14ac:dyDescent="0.55000000000000004">
      <c r="J48" s="117" t="s">
        <v>37</v>
      </c>
      <c r="K48" s="117"/>
      <c r="M48" s="37"/>
    </row>
    <row r="49" spans="3:14" ht="29.4" thickBot="1" x14ac:dyDescent="0.35">
      <c r="C49" s="40"/>
      <c r="J49" s="14" t="s">
        <v>38</v>
      </c>
      <c r="K49" s="13" t="s">
        <v>21</v>
      </c>
      <c r="L49" s="14" t="s">
        <v>39</v>
      </c>
      <c r="M49" s="14" t="s">
        <v>40</v>
      </c>
      <c r="N49" s="14" t="s">
        <v>40</v>
      </c>
    </row>
    <row r="50" spans="3:14" ht="31.5" customHeight="1" thickBot="1" x14ac:dyDescent="0.35">
      <c r="J50" s="99">
        <f>C27*B16</f>
        <v>285.99</v>
      </c>
      <c r="K50" s="99">
        <f>L50-M50</f>
        <v>404.38065670499998</v>
      </c>
      <c r="L50" s="99">
        <f>I27*B16</f>
        <v>450</v>
      </c>
      <c r="M50" s="85">
        <f>J46*B16</f>
        <v>45.619343295000021</v>
      </c>
      <c r="N50" s="86">
        <f>M50/K50</f>
        <v>0.11281287207632144</v>
      </c>
    </row>
  </sheetData>
  <sheetProtection algorithmName="SHA-512" hashValue="PCFy6QjeizNAWvzCcYPvvDiEVpTn6OJz7XmoE7ueiCf0O2XOIugYLrMrPyxi1CP24RyGfZDSCWU5lEZRt6zCyw==" saltValue="PwqpcMuqwyGl7eORPPjUdQ==" spinCount="100000" sheet="1" objects="1" scenarios="1"/>
  <protectedRanges>
    <protectedRange sqref="C46" name="TRD"/>
    <protectedRange sqref="I27" name="PAYE Charge to Client"/>
    <protectedRange sqref="C27" name="PAYE Candidate Pay"/>
    <protectedRange sqref="B16" name="No of Hours"/>
    <protectedRange sqref="C37" name="Expense"/>
  </protectedRanges>
  <mergeCells count="2">
    <mergeCell ref="J44:K44"/>
    <mergeCell ref="J48:K48"/>
  </mergeCells>
  <conditionalFormatting sqref="C27">
    <cfRule type="expression" dxfId="2" priority="1">
      <formula>$C$27&lt;95.33</formula>
    </cfRule>
  </conditionalFormatting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'Raw Data'!$A$2:$A$12</xm:f>
          </x14:formula1>
          <xm:sqref>C46</xm:sqref>
        </x14:dataValidation>
        <x14:dataValidation type="list" allowBlank="1" showInputMessage="1" showErrorMessage="1" xr:uid="{00000000-0002-0000-0100-000001000000}">
          <x14:formula1>
            <xm:f>'Raw Data'!$B$2:$B$8</xm:f>
          </x14:formula1>
          <xm:sqref>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42"/>
  <sheetViews>
    <sheetView zoomScaleNormal="100" workbookViewId="0">
      <selection activeCell="M2" sqref="M2"/>
    </sheetView>
  </sheetViews>
  <sheetFormatPr defaultColWidth="9.109375" defaultRowHeight="14.4" x14ac:dyDescent="0.3"/>
  <cols>
    <col min="1" max="1" width="5.109375" style="1" customWidth="1"/>
    <col min="2" max="2" width="12.6640625" style="1" customWidth="1"/>
    <col min="3" max="3" width="17.44140625" style="1" customWidth="1"/>
    <col min="4" max="6" width="15.5546875" style="1" customWidth="1"/>
    <col min="7" max="7" width="18" style="1" customWidth="1"/>
    <col min="8" max="9" width="15.5546875" style="1" customWidth="1"/>
    <col min="10" max="12" width="17.33203125" style="1" customWidth="1"/>
    <col min="13" max="13" width="15.5546875" style="1" customWidth="1"/>
    <col min="14" max="14" width="14.33203125" style="1" bestFit="1" customWidth="1"/>
    <col min="15" max="18" width="9.109375" style="1"/>
    <col min="19" max="19" width="11.109375" style="1" bestFit="1" customWidth="1"/>
    <col min="20" max="16384" width="9.109375" style="1"/>
  </cols>
  <sheetData>
    <row r="1" spans="1:16" ht="18" x14ac:dyDescent="0.35">
      <c r="A1" s="32"/>
      <c r="B1" s="32"/>
      <c r="C1" s="32"/>
      <c r="D1" s="32"/>
      <c r="E1" s="32"/>
      <c r="L1"/>
      <c r="M1" s="88" t="s">
        <v>78</v>
      </c>
    </row>
    <row r="2" spans="1:16" ht="18" x14ac:dyDescent="0.3">
      <c r="A2" s="32"/>
      <c r="B2" s="32"/>
      <c r="C2" s="32"/>
      <c r="D2" s="32"/>
      <c r="E2" s="33"/>
      <c r="K2" s="31"/>
    </row>
    <row r="3" spans="1:16" ht="25.8" x14ac:dyDescent="0.5">
      <c r="A3" s="32"/>
      <c r="B3" s="32"/>
      <c r="C3" s="32"/>
      <c r="E3" s="33"/>
      <c r="G3" s="35" t="s">
        <v>0</v>
      </c>
      <c r="K3" s="29"/>
    </row>
    <row r="4" spans="1:16" ht="25.8" x14ac:dyDescent="0.5">
      <c r="A4" s="32"/>
      <c r="B4" s="32"/>
      <c r="C4" s="32"/>
      <c r="D4" s="32"/>
      <c r="E4" s="33"/>
      <c r="G4" s="98" t="s">
        <v>49</v>
      </c>
      <c r="K4" s="29"/>
    </row>
    <row r="5" spans="1:16" ht="26.4" thickBot="1" x14ac:dyDescent="0.55000000000000004">
      <c r="B5" s="32"/>
      <c r="C5" s="32"/>
      <c r="D5" s="32"/>
      <c r="E5" s="33"/>
      <c r="G5" s="50" t="s">
        <v>2</v>
      </c>
      <c r="K5" s="29"/>
      <c r="M5" s="37"/>
    </row>
    <row r="6" spans="1:16" s="21" customFormat="1" ht="15.75" customHeight="1" thickBot="1" x14ac:dyDescent="0.35">
      <c r="B6" s="94" t="s">
        <v>3</v>
      </c>
      <c r="C6" s="92"/>
      <c r="D6" s="92"/>
      <c r="E6" s="93"/>
      <c r="M6" s="37"/>
      <c r="N6" s="30"/>
      <c r="P6" s="1"/>
    </row>
    <row r="7" spans="1:16" ht="21.75" customHeight="1" x14ac:dyDescent="0.3">
      <c r="D7" s="20"/>
      <c r="E7" s="20"/>
      <c r="F7" s="20"/>
    </row>
    <row r="8" spans="1:16" s="21" customFormat="1" ht="15.75" customHeight="1" thickBot="1" x14ac:dyDescent="0.35">
      <c r="B8" s="38"/>
      <c r="C8" s="34"/>
      <c r="D8" s="34"/>
      <c r="N8" s="30"/>
    </row>
    <row r="9" spans="1:16" ht="23.25" customHeight="1" thickBot="1" x14ac:dyDescent="0.35">
      <c r="B9" s="112">
        <v>37.5</v>
      </c>
      <c r="D9" s="20"/>
      <c r="E9" s="20"/>
      <c r="F9" s="20"/>
      <c r="K9" s="3"/>
      <c r="L9" s="3"/>
      <c r="M9" s="3"/>
      <c r="N9" s="2"/>
    </row>
    <row r="10" spans="1:16" ht="23.25" customHeight="1" x14ac:dyDescent="0.3">
      <c r="B10" s="49" t="s">
        <v>11</v>
      </c>
      <c r="D10" s="20"/>
      <c r="E10" s="20"/>
      <c r="F10" s="20"/>
      <c r="K10" s="3"/>
      <c r="L10" s="3"/>
      <c r="M10" s="3"/>
      <c r="N10" s="2"/>
    </row>
    <row r="11" spans="1:16" ht="15.6" x14ac:dyDescent="0.3">
      <c r="B11" s="19"/>
      <c r="C11" s="20"/>
      <c r="D11" s="20"/>
      <c r="E11" s="20"/>
      <c r="F11" s="20"/>
    </row>
    <row r="12" spans="1:16" ht="18.75" customHeight="1" x14ac:dyDescent="0.3">
      <c r="B12" s="9"/>
      <c r="I12" s="51"/>
      <c r="J12" s="2"/>
      <c r="O12" s="2"/>
    </row>
    <row r="13" spans="1:16" x14ac:dyDescent="0.3">
      <c r="C13" s="3"/>
      <c r="D13" s="3"/>
      <c r="E13" s="3"/>
      <c r="F13" s="3"/>
      <c r="I13" s="51"/>
      <c r="J13" s="2"/>
      <c r="K13" s="3"/>
      <c r="L13" s="5"/>
      <c r="M13" s="5"/>
    </row>
    <row r="14" spans="1:16" x14ac:dyDescent="0.3">
      <c r="C14" s="3"/>
      <c r="D14" s="3"/>
      <c r="E14" s="3"/>
      <c r="F14" s="3"/>
      <c r="I14" s="51"/>
      <c r="J14" s="2"/>
      <c r="K14" s="3"/>
      <c r="O14" s="28"/>
    </row>
    <row r="15" spans="1:16" x14ac:dyDescent="0.3">
      <c r="C15" s="3"/>
      <c r="D15" s="44"/>
      <c r="F15" s="3"/>
      <c r="G15" s="3"/>
      <c r="H15" s="3"/>
      <c r="I15" s="3"/>
      <c r="J15" s="3"/>
      <c r="L15" s="28"/>
    </row>
    <row r="16" spans="1:16" x14ac:dyDescent="0.3">
      <c r="A16" s="27"/>
      <c r="B16" s="27"/>
      <c r="C16" s="69" t="s">
        <v>4</v>
      </c>
      <c r="D16" s="69"/>
      <c r="E16" s="69"/>
      <c r="F16" s="69"/>
      <c r="G16" s="69"/>
      <c r="H16" s="70" t="s">
        <v>15</v>
      </c>
      <c r="I16" s="70"/>
      <c r="J16" s="70"/>
    </row>
    <row r="17" spans="1:13" ht="15" thickBot="1" x14ac:dyDescent="0.35">
      <c r="A17" s="27"/>
      <c r="B17" s="27"/>
      <c r="C17" s="69">
        <v>1</v>
      </c>
      <c r="D17" s="69"/>
      <c r="E17" s="68"/>
      <c r="F17" s="69"/>
      <c r="G17" s="69"/>
      <c r="H17" s="69">
        <f>SUM(C17:G17)</f>
        <v>1</v>
      </c>
      <c r="I17" s="69"/>
      <c r="J17" s="69"/>
    </row>
    <row r="18" spans="1:13" ht="35.4" thickBot="1" x14ac:dyDescent="0.35">
      <c r="B18" s="4"/>
      <c r="C18" s="25" t="s">
        <v>16</v>
      </c>
      <c r="D18" s="22" t="s">
        <v>17</v>
      </c>
      <c r="E18" s="6" t="s">
        <v>18</v>
      </c>
      <c r="F18" s="6" t="s">
        <v>19</v>
      </c>
      <c r="G18" s="7" t="s">
        <v>20</v>
      </c>
      <c r="H18" s="13" t="s">
        <v>21</v>
      </c>
      <c r="I18" s="14" t="s">
        <v>22</v>
      </c>
      <c r="J18" s="14" t="s">
        <v>23</v>
      </c>
      <c r="K18" s="8" t="s">
        <v>45</v>
      </c>
    </row>
    <row r="19" spans="1:13" s="15" customFormat="1" ht="27.75" customHeight="1" thickBot="1" x14ac:dyDescent="0.35">
      <c r="C19" s="16">
        <v>12.71</v>
      </c>
      <c r="D19" s="23"/>
      <c r="E19" s="24"/>
      <c r="F19" s="45"/>
      <c r="G19" s="26"/>
      <c r="H19" s="17">
        <f>SUM(C19:G19)</f>
        <v>12.71</v>
      </c>
      <c r="I19" s="16">
        <v>20</v>
      </c>
      <c r="J19" s="83">
        <f>$I$19-$H$19</f>
        <v>7.2899999999999991</v>
      </c>
      <c r="K19" s="84">
        <f>$J$19/$H$19</f>
        <v>0.5735641227380015</v>
      </c>
    </row>
    <row r="20" spans="1:13" s="15" customFormat="1" x14ac:dyDescent="0.3">
      <c r="C20" s="43" t="s">
        <v>75</v>
      </c>
      <c r="D20" s="42"/>
      <c r="E20" s="42"/>
      <c r="F20" s="42"/>
      <c r="G20" s="41"/>
      <c r="H20" s="41"/>
      <c r="I20" s="41"/>
      <c r="J20" s="41"/>
      <c r="K20" s="37" t="s">
        <v>24</v>
      </c>
      <c r="L20" s="41"/>
    </row>
    <row r="21" spans="1:13" x14ac:dyDescent="0.3">
      <c r="D21" s="10"/>
      <c r="E21" s="10"/>
      <c r="F21" s="10"/>
      <c r="G21" s="10"/>
      <c r="H21" s="10"/>
      <c r="I21" s="10"/>
      <c r="J21" s="10"/>
      <c r="K21" s="37" t="s">
        <v>25</v>
      </c>
      <c r="L21" s="12"/>
    </row>
    <row r="22" spans="1:13" x14ac:dyDescent="0.3">
      <c r="H22" s="10"/>
      <c r="I22" s="10"/>
      <c r="J22" s="10"/>
      <c r="K22" s="37" t="s">
        <v>50</v>
      </c>
      <c r="L22" s="12"/>
    </row>
    <row r="23" spans="1:13" x14ac:dyDescent="0.3">
      <c r="C23" s="3"/>
      <c r="D23" s="3"/>
      <c r="E23" s="3"/>
      <c r="F23" s="3"/>
      <c r="G23" s="3"/>
      <c r="H23" s="3"/>
      <c r="I23" s="3"/>
      <c r="J23" s="3"/>
      <c r="K23" s="3"/>
      <c r="L23" s="12"/>
    </row>
    <row r="24" spans="1:13" x14ac:dyDescent="0.3">
      <c r="C24" s="11"/>
      <c r="D24" s="10"/>
      <c r="E24" s="10"/>
      <c r="F24" s="10"/>
      <c r="G24" s="10"/>
      <c r="H24" s="10"/>
      <c r="I24" s="10"/>
      <c r="J24" s="10"/>
      <c r="L24" s="12"/>
      <c r="M24" s="37"/>
    </row>
    <row r="25" spans="1:13" x14ac:dyDescent="0.3">
      <c r="C25" s="11"/>
      <c r="D25" s="10"/>
      <c r="E25" s="10"/>
      <c r="F25" s="10"/>
      <c r="G25" s="10"/>
      <c r="H25" s="10"/>
      <c r="I25" s="10"/>
      <c r="J25" s="10"/>
      <c r="K25" s="11"/>
      <c r="L25" s="12"/>
      <c r="M25" s="37"/>
    </row>
    <row r="26" spans="1:13" x14ac:dyDescent="0.3">
      <c r="C26" s="11"/>
      <c r="D26" s="10"/>
      <c r="E26" s="10"/>
      <c r="F26" s="10"/>
      <c r="G26" s="10"/>
      <c r="H26" s="10"/>
      <c r="I26" s="10"/>
      <c r="J26" s="10"/>
      <c r="K26" s="11"/>
      <c r="L26" s="12"/>
      <c r="M26" s="37"/>
    </row>
    <row r="27" spans="1:13" ht="15" thickBot="1" x14ac:dyDescent="0.35"/>
    <row r="28" spans="1:13" ht="58.2" thickBot="1" x14ac:dyDescent="0.35">
      <c r="C28" s="8" t="s">
        <v>27</v>
      </c>
      <c r="D28" s="8" t="s">
        <v>28</v>
      </c>
    </row>
    <row r="29" spans="1:13" ht="27" customHeight="1" thickBot="1" x14ac:dyDescent="0.35">
      <c r="C29" s="16">
        <v>1</v>
      </c>
      <c r="D29" s="83">
        <f>-C29</f>
        <v>-1</v>
      </c>
    </row>
    <row r="30" spans="1:13" x14ac:dyDescent="0.3">
      <c r="C30" s="40" t="s">
        <v>29</v>
      </c>
      <c r="M30" s="37"/>
    </row>
    <row r="31" spans="1:13" x14ac:dyDescent="0.3">
      <c r="C31" s="74" t="s">
        <v>30</v>
      </c>
      <c r="M31" s="37"/>
    </row>
    <row r="32" spans="1:13" x14ac:dyDescent="0.3">
      <c r="C32" s="74"/>
      <c r="M32" s="37"/>
    </row>
    <row r="33" spans="3:14" x14ac:dyDescent="0.3">
      <c r="C33" s="74"/>
      <c r="M33" s="37"/>
    </row>
    <row r="34" spans="3:14" x14ac:dyDescent="0.3">
      <c r="C34" s="74"/>
      <c r="M34" s="37"/>
    </row>
    <row r="35" spans="3:14" x14ac:dyDescent="0.3">
      <c r="C35" s="74"/>
      <c r="M35" s="37"/>
    </row>
    <row r="36" spans="3:14" ht="30.75" customHeight="1" thickBot="1" x14ac:dyDescent="0.55000000000000004">
      <c r="J36" s="117" t="s">
        <v>31</v>
      </c>
      <c r="K36" s="117"/>
      <c r="M36" s="37"/>
    </row>
    <row r="37" spans="3:14" ht="64.2" thickBot="1" x14ac:dyDescent="0.35">
      <c r="C37" s="8" t="s">
        <v>32</v>
      </c>
      <c r="D37" s="8" t="s">
        <v>33</v>
      </c>
      <c r="J37" s="14" t="s">
        <v>34</v>
      </c>
      <c r="K37" s="8" t="s">
        <v>35</v>
      </c>
      <c r="M37" s="37"/>
    </row>
    <row r="38" spans="3:14" ht="39" customHeight="1" thickBot="1" x14ac:dyDescent="0.35">
      <c r="C38" s="73">
        <v>0.02</v>
      </c>
      <c r="D38" s="82">
        <f>-(C38*I19)</f>
        <v>-0.4</v>
      </c>
      <c r="J38" s="85">
        <f>J19+D29+D38</f>
        <v>5.8899999999999988</v>
      </c>
      <c r="K38" s="86">
        <f>J38/(H19-D29-D38)</f>
        <v>0.41743444365698074</v>
      </c>
      <c r="M38" s="37"/>
    </row>
    <row r="39" spans="3:14" x14ac:dyDescent="0.3">
      <c r="C39" s="40" t="s">
        <v>36</v>
      </c>
      <c r="M39" s="36"/>
    </row>
    <row r="40" spans="3:14" ht="26.4" thickBot="1" x14ac:dyDescent="0.55000000000000004">
      <c r="J40" s="117" t="s">
        <v>37</v>
      </c>
      <c r="K40" s="117"/>
      <c r="M40" s="37"/>
    </row>
    <row r="41" spans="3:14" ht="29.4" thickBot="1" x14ac:dyDescent="0.35">
      <c r="C41" s="40"/>
      <c r="J41" s="14" t="s">
        <v>38</v>
      </c>
      <c r="K41" s="13" t="s">
        <v>21</v>
      </c>
      <c r="L41" s="14" t="s">
        <v>39</v>
      </c>
      <c r="M41" s="14" t="s">
        <v>40</v>
      </c>
      <c r="N41" s="14" t="s">
        <v>40</v>
      </c>
    </row>
    <row r="42" spans="3:14" ht="33.75" customHeight="1" thickBot="1" x14ac:dyDescent="0.35">
      <c r="J42" s="99">
        <f>C19*B9</f>
        <v>476.62500000000006</v>
      </c>
      <c r="K42" s="99">
        <f>L42-M42</f>
        <v>529.125</v>
      </c>
      <c r="L42" s="99">
        <f>I19*B9</f>
        <v>750</v>
      </c>
      <c r="M42" s="85">
        <f>J38*B9</f>
        <v>220.87499999999994</v>
      </c>
      <c r="N42" s="86">
        <f>M42/K42</f>
        <v>0.41743444365698074</v>
      </c>
    </row>
  </sheetData>
  <sheetProtection algorithmName="SHA-512" hashValue="WsQKNUkxs0xY74ezc4qLXmSdb3NbRXpqlHhabR9AQFw84DJ5l0vfMBhJC/KNj4OGbUmVjYb0Rb0OaYIryk6JZQ==" saltValue="JZ4itYNVMIcQPJcdzwTfCg==" spinCount="100000" sheet="1" objects="1" scenarios="1"/>
  <protectedRanges>
    <protectedRange sqref="C38" name="TRD"/>
    <protectedRange sqref="I19" name="PAYE Charge to Client"/>
    <protectedRange sqref="C19" name="PAYE Candidate Pay"/>
    <protectedRange sqref="C29" name="Expense"/>
    <protectedRange sqref="B9" name="No of Hours_1"/>
  </protectedRanges>
  <mergeCells count="2">
    <mergeCell ref="J36:K36"/>
    <mergeCell ref="J40:K40"/>
  </mergeCells>
  <conditionalFormatting sqref="C19">
    <cfRule type="expression" dxfId="1" priority="1">
      <formula>$C$19&lt;12.71</formula>
    </cfRule>
  </conditionalFormatting>
  <dataValidations count="1">
    <dataValidation type="decimal" operator="greaterThanOrEqual" allowBlank="1" showInputMessage="1" showErrorMessage="1" sqref="C19" xr:uid="{D7DC241F-034C-4C7E-91F6-F7F1D4041CCF}">
      <formula1>11.44</formula1>
    </dataValidation>
  </dataValidation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'Raw Data'!$A$2:$A$12</xm:f>
          </x14:formula1>
          <xm:sqref>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43"/>
  <sheetViews>
    <sheetView zoomScaleNormal="100" workbookViewId="0">
      <selection activeCell="F23" sqref="F23"/>
    </sheetView>
  </sheetViews>
  <sheetFormatPr defaultColWidth="9.109375" defaultRowHeight="14.4" x14ac:dyDescent="0.3"/>
  <cols>
    <col min="1" max="1" width="5.109375" style="1" customWidth="1"/>
    <col min="2" max="2" width="12.6640625" style="1" customWidth="1"/>
    <col min="3" max="3" width="17.44140625" style="1" customWidth="1"/>
    <col min="4" max="6" width="15.5546875" style="1" customWidth="1"/>
    <col min="7" max="7" width="18" style="1" customWidth="1"/>
    <col min="8" max="9" width="15.5546875" style="1" customWidth="1"/>
    <col min="10" max="12" width="17.88671875" style="1" customWidth="1"/>
    <col min="13" max="13" width="15.5546875" style="1" customWidth="1"/>
    <col min="14" max="14" width="14.44140625" style="1" customWidth="1"/>
    <col min="15" max="18" width="9.109375" style="1"/>
    <col min="19" max="19" width="11.109375" style="1" bestFit="1" customWidth="1"/>
    <col min="20" max="16384" width="9.109375" style="1"/>
  </cols>
  <sheetData>
    <row r="1" spans="1:16" ht="18" x14ac:dyDescent="0.35">
      <c r="A1" s="32"/>
      <c r="B1" s="32"/>
      <c r="C1" s="32"/>
      <c r="D1" s="32"/>
      <c r="E1" s="32"/>
      <c r="M1" s="87" t="str">
        <f>'PAYE - HOURLY RATES'!M1</f>
        <v>April 2026 v10</v>
      </c>
    </row>
    <row r="2" spans="1:16" ht="18" x14ac:dyDescent="0.3">
      <c r="A2" s="32"/>
      <c r="B2" s="32"/>
      <c r="C2" s="32"/>
      <c r="D2" s="32"/>
      <c r="E2" s="33"/>
      <c r="K2" s="31"/>
    </row>
    <row r="3" spans="1:16" ht="25.8" x14ac:dyDescent="0.5">
      <c r="A3" s="32"/>
      <c r="B3" s="32"/>
      <c r="C3" s="32"/>
      <c r="E3" s="33"/>
      <c r="G3" s="35" t="s">
        <v>0</v>
      </c>
      <c r="K3" s="29"/>
    </row>
    <row r="4" spans="1:16" ht="25.8" x14ac:dyDescent="0.5">
      <c r="A4" s="32"/>
      <c r="B4" s="32"/>
      <c r="C4" s="32"/>
      <c r="D4" s="32"/>
      <c r="E4" s="33"/>
      <c r="G4" s="98" t="s">
        <v>49</v>
      </c>
      <c r="K4" s="29"/>
    </row>
    <row r="5" spans="1:16" ht="26.4" thickBot="1" x14ac:dyDescent="0.55000000000000004">
      <c r="B5" s="32"/>
      <c r="C5" s="32"/>
      <c r="D5" s="32"/>
      <c r="E5" s="33"/>
      <c r="G5" s="50" t="s">
        <v>41</v>
      </c>
      <c r="K5" s="29"/>
      <c r="M5" s="37"/>
    </row>
    <row r="6" spans="1:16" s="21" customFormat="1" ht="15.75" customHeight="1" thickBot="1" x14ac:dyDescent="0.35">
      <c r="B6" s="94" t="s">
        <v>3</v>
      </c>
      <c r="C6" s="92"/>
      <c r="D6" s="92"/>
      <c r="E6" s="93"/>
      <c r="M6" s="37"/>
      <c r="N6" s="30"/>
      <c r="P6" s="1"/>
    </row>
    <row r="7" spans="1:16" s="18" customFormat="1" ht="20.25" customHeight="1" x14ac:dyDescent="0.3">
      <c r="B7" s="95"/>
      <c r="C7" s="96"/>
      <c r="D7" s="97"/>
      <c r="E7" s="97"/>
      <c r="F7" s="97"/>
      <c r="G7" s="97"/>
    </row>
    <row r="8" spans="1:16" s="21" customFormat="1" ht="15.75" customHeight="1" thickBot="1" x14ac:dyDescent="0.35">
      <c r="B8" s="38"/>
      <c r="C8" s="34"/>
      <c r="D8" s="34"/>
      <c r="N8" s="30"/>
    </row>
    <row r="9" spans="1:16" ht="23.25" customHeight="1" thickBot="1" x14ac:dyDescent="0.35">
      <c r="B9" s="91">
        <v>5</v>
      </c>
      <c r="D9" s="20"/>
      <c r="E9" s="20"/>
      <c r="F9" s="20"/>
      <c r="K9" s="3"/>
      <c r="L9" s="3"/>
      <c r="M9" s="3"/>
      <c r="N9" s="2"/>
    </row>
    <row r="10" spans="1:16" ht="23.25" customHeight="1" x14ac:dyDescent="0.3">
      <c r="B10" s="49" t="s">
        <v>42</v>
      </c>
      <c r="D10" s="20"/>
      <c r="E10" s="20"/>
      <c r="F10" s="20"/>
      <c r="K10" s="3"/>
      <c r="L10" s="3"/>
      <c r="M10" s="3"/>
      <c r="N10" s="2"/>
    </row>
    <row r="12" spans="1:16" ht="15.6" x14ac:dyDescent="0.3">
      <c r="B12" s="19"/>
      <c r="C12" s="20"/>
      <c r="D12" s="20"/>
      <c r="E12" s="20"/>
      <c r="F12" s="20"/>
    </row>
    <row r="13" spans="1:16" ht="18.75" customHeight="1" x14ac:dyDescent="0.3">
      <c r="B13" s="9"/>
      <c r="I13" s="51"/>
      <c r="J13" s="2"/>
      <c r="O13" s="2"/>
    </row>
    <row r="14" spans="1:16" x14ac:dyDescent="0.3">
      <c r="C14" s="3"/>
      <c r="D14" s="3"/>
      <c r="E14" s="3"/>
      <c r="F14" s="3"/>
      <c r="I14" s="51"/>
      <c r="J14" s="2"/>
      <c r="K14" s="3"/>
      <c r="L14" s="5"/>
      <c r="M14" s="5"/>
    </row>
    <row r="15" spans="1:16" x14ac:dyDescent="0.3">
      <c r="C15" s="3"/>
      <c r="D15" s="3"/>
      <c r="E15" s="3"/>
      <c r="F15" s="3"/>
      <c r="I15" s="51"/>
      <c r="J15" s="2"/>
      <c r="K15" s="3"/>
      <c r="O15" s="28"/>
    </row>
    <row r="16" spans="1:16" x14ac:dyDescent="0.3">
      <c r="C16" s="3"/>
      <c r="D16" s="44"/>
      <c r="F16" s="3"/>
      <c r="G16" s="3"/>
      <c r="H16" s="3"/>
      <c r="I16" s="3"/>
      <c r="J16" s="3"/>
      <c r="L16" s="28"/>
    </row>
    <row r="17" spans="1:13" x14ac:dyDescent="0.3">
      <c r="A17" s="27"/>
      <c r="B17" s="27"/>
      <c r="C17" s="69" t="s">
        <v>4</v>
      </c>
      <c r="D17" s="69"/>
      <c r="E17" s="69"/>
      <c r="F17" s="69"/>
      <c r="G17" s="69"/>
      <c r="H17" s="70" t="s">
        <v>15</v>
      </c>
      <c r="I17" s="70"/>
      <c r="J17" s="70"/>
    </row>
    <row r="18" spans="1:13" ht="15" thickBot="1" x14ac:dyDescent="0.35">
      <c r="A18" s="27"/>
      <c r="B18" s="27"/>
      <c r="C18" s="69">
        <v>1</v>
      </c>
      <c r="D18" s="69"/>
      <c r="E18" s="68"/>
      <c r="F18" s="69"/>
      <c r="G18" s="69"/>
      <c r="H18" s="69">
        <f>SUM(C18:G18)</f>
        <v>1</v>
      </c>
      <c r="I18" s="69"/>
      <c r="J18" s="69"/>
    </row>
    <row r="19" spans="1:13" ht="35.4" thickBot="1" x14ac:dyDescent="0.35">
      <c r="B19" s="4"/>
      <c r="C19" s="25" t="s">
        <v>43</v>
      </c>
      <c r="D19" s="22" t="s">
        <v>17</v>
      </c>
      <c r="E19" s="6" t="s">
        <v>18</v>
      </c>
      <c r="F19" s="6" t="s">
        <v>19</v>
      </c>
      <c r="G19" s="7" t="s">
        <v>20</v>
      </c>
      <c r="H19" s="13" t="s">
        <v>21</v>
      </c>
      <c r="I19" s="14" t="s">
        <v>44</v>
      </c>
      <c r="J19" s="14" t="s">
        <v>23</v>
      </c>
      <c r="K19" s="8" t="s">
        <v>45</v>
      </c>
    </row>
    <row r="20" spans="1:13" s="15" customFormat="1" ht="27.75" customHeight="1" thickBot="1" x14ac:dyDescent="0.35">
      <c r="C20" s="16">
        <v>91.59</v>
      </c>
      <c r="D20" s="23"/>
      <c r="E20" s="24"/>
      <c r="F20" s="45"/>
      <c r="G20" s="26"/>
      <c r="H20" s="17">
        <f>SUM(C20:G20)</f>
        <v>91.59</v>
      </c>
      <c r="I20" s="16">
        <v>150</v>
      </c>
      <c r="J20" s="83">
        <f>$I$20-$H$20</f>
        <v>58.41</v>
      </c>
      <c r="K20" s="84">
        <f>$J$20/$H$20</f>
        <v>0.63773337700622335</v>
      </c>
    </row>
    <row r="21" spans="1:13" s="15" customFormat="1" x14ac:dyDescent="0.3">
      <c r="C21" s="43" t="s">
        <v>75</v>
      </c>
      <c r="D21" s="42"/>
      <c r="E21" s="42"/>
      <c r="F21" s="42"/>
      <c r="G21" s="41"/>
      <c r="H21" s="41"/>
      <c r="I21" s="41"/>
      <c r="J21" s="41"/>
      <c r="K21" s="37" t="s">
        <v>24</v>
      </c>
      <c r="L21" s="41"/>
    </row>
    <row r="22" spans="1:13" x14ac:dyDescent="0.3">
      <c r="C22" s="89" t="s">
        <v>76</v>
      </c>
      <c r="D22" s="10"/>
      <c r="E22" s="10"/>
      <c r="F22" s="10"/>
      <c r="G22" s="10"/>
      <c r="H22" s="10"/>
      <c r="I22" s="10"/>
      <c r="J22" s="10"/>
      <c r="K22" s="37" t="s">
        <v>25</v>
      </c>
      <c r="L22" s="12"/>
    </row>
    <row r="23" spans="1:13" x14ac:dyDescent="0.3">
      <c r="H23" s="10"/>
      <c r="I23" s="10"/>
      <c r="J23" s="10"/>
      <c r="K23" s="37" t="s">
        <v>50</v>
      </c>
      <c r="L23" s="12"/>
    </row>
    <row r="24" spans="1:13" x14ac:dyDescent="0.3">
      <c r="C24" s="3"/>
      <c r="D24" s="3"/>
      <c r="E24" s="3"/>
      <c r="F24" s="3"/>
      <c r="G24" s="3"/>
      <c r="H24" s="3"/>
      <c r="I24" s="3"/>
      <c r="J24" s="3"/>
      <c r="K24" s="3"/>
      <c r="L24" s="12"/>
    </row>
    <row r="25" spans="1:13" x14ac:dyDescent="0.3">
      <c r="C25" s="11"/>
      <c r="D25" s="10"/>
      <c r="E25" s="10"/>
      <c r="F25" s="10"/>
      <c r="G25" s="10"/>
      <c r="H25" s="10"/>
      <c r="I25" s="10"/>
      <c r="J25" s="10"/>
      <c r="L25" s="12"/>
      <c r="M25" s="37"/>
    </row>
    <row r="26" spans="1:13" x14ac:dyDescent="0.3">
      <c r="C26" s="11"/>
      <c r="D26" s="10"/>
      <c r="E26" s="10"/>
      <c r="F26" s="10"/>
      <c r="G26" s="10"/>
      <c r="H26" s="10"/>
      <c r="I26" s="10"/>
      <c r="J26" s="10"/>
      <c r="K26" s="11"/>
      <c r="L26" s="12"/>
      <c r="M26" s="37"/>
    </row>
    <row r="27" spans="1:13" x14ac:dyDescent="0.3">
      <c r="C27" s="11"/>
      <c r="D27" s="10"/>
      <c r="E27" s="10"/>
      <c r="F27" s="10"/>
      <c r="G27" s="10"/>
      <c r="H27" s="10"/>
      <c r="I27" s="10"/>
      <c r="J27" s="10"/>
      <c r="K27" s="11"/>
      <c r="L27" s="12"/>
      <c r="M27" s="37"/>
    </row>
    <row r="28" spans="1:13" ht="15" thickBot="1" x14ac:dyDescent="0.35"/>
    <row r="29" spans="1:13" ht="58.2" thickBot="1" x14ac:dyDescent="0.35">
      <c r="C29" s="8" t="s">
        <v>27</v>
      </c>
      <c r="D29" s="8" t="s">
        <v>28</v>
      </c>
    </row>
    <row r="30" spans="1:13" ht="27" customHeight="1" thickBot="1" x14ac:dyDescent="0.35">
      <c r="C30" s="16">
        <v>10</v>
      </c>
      <c r="D30" s="83">
        <f>-C30</f>
        <v>-10</v>
      </c>
    </row>
    <row r="31" spans="1:13" x14ac:dyDescent="0.3">
      <c r="C31" s="40" t="s">
        <v>46</v>
      </c>
      <c r="M31" s="37"/>
    </row>
    <row r="32" spans="1:13" x14ac:dyDescent="0.3">
      <c r="C32" s="74" t="s">
        <v>47</v>
      </c>
      <c r="M32" s="37"/>
    </row>
    <row r="33" spans="3:14" x14ac:dyDescent="0.3">
      <c r="C33" s="74"/>
      <c r="M33" s="37"/>
    </row>
    <row r="34" spans="3:14" x14ac:dyDescent="0.3">
      <c r="C34" s="74"/>
      <c r="M34" s="37"/>
    </row>
    <row r="35" spans="3:14" x14ac:dyDescent="0.3">
      <c r="C35" s="74"/>
      <c r="M35" s="37"/>
    </row>
    <row r="36" spans="3:14" x14ac:dyDescent="0.3">
      <c r="C36" s="74"/>
      <c r="M36" s="37"/>
    </row>
    <row r="37" spans="3:14" ht="29.25" customHeight="1" thickBot="1" x14ac:dyDescent="0.55000000000000004">
      <c r="J37" s="117" t="s">
        <v>48</v>
      </c>
      <c r="K37" s="117"/>
      <c r="M37" s="37"/>
    </row>
    <row r="38" spans="3:14" ht="64.2" thickBot="1" x14ac:dyDescent="0.35">
      <c r="C38" s="8" t="s">
        <v>32</v>
      </c>
      <c r="D38" s="8" t="s">
        <v>33</v>
      </c>
      <c r="J38" s="14" t="s">
        <v>34</v>
      </c>
      <c r="K38" s="8" t="s">
        <v>35</v>
      </c>
      <c r="M38" s="37"/>
    </row>
    <row r="39" spans="3:14" ht="39" customHeight="1" thickBot="1" x14ac:dyDescent="0.35">
      <c r="C39" s="73">
        <v>0.02</v>
      </c>
      <c r="D39" s="82">
        <f>-(C39*I20)</f>
        <v>-3</v>
      </c>
      <c r="J39" s="85">
        <f>J20+D30+D39</f>
        <v>45.41</v>
      </c>
      <c r="K39" s="86">
        <f>J39/(H20-D30-D39)</f>
        <v>0.43417152691461897</v>
      </c>
      <c r="M39" s="37"/>
    </row>
    <row r="40" spans="3:14" x14ac:dyDescent="0.3">
      <c r="C40" s="40" t="s">
        <v>36</v>
      </c>
      <c r="M40" s="36"/>
    </row>
    <row r="41" spans="3:14" ht="26.4" thickBot="1" x14ac:dyDescent="0.55000000000000004">
      <c r="J41" s="117" t="s">
        <v>37</v>
      </c>
      <c r="K41" s="117"/>
      <c r="M41" s="37"/>
    </row>
    <row r="42" spans="3:14" ht="29.4" thickBot="1" x14ac:dyDescent="0.35">
      <c r="C42" s="40"/>
      <c r="J42" s="14" t="s">
        <v>38</v>
      </c>
      <c r="K42" s="13" t="s">
        <v>21</v>
      </c>
      <c r="L42" s="14" t="s">
        <v>39</v>
      </c>
      <c r="M42" s="14" t="s">
        <v>40</v>
      </c>
      <c r="N42" s="14" t="s">
        <v>40</v>
      </c>
    </row>
    <row r="43" spans="3:14" ht="33.75" customHeight="1" thickBot="1" x14ac:dyDescent="0.35">
      <c r="J43" s="99">
        <f>C20*B9</f>
        <v>457.95000000000005</v>
      </c>
      <c r="K43" s="99">
        <f>L43-M43</f>
        <v>522.95000000000005</v>
      </c>
      <c r="L43" s="99">
        <f>I20*B9</f>
        <v>750</v>
      </c>
      <c r="M43" s="85">
        <f>J39*B9</f>
        <v>227.04999999999998</v>
      </c>
      <c r="N43" s="86">
        <f>M43/K43</f>
        <v>0.43417152691461891</v>
      </c>
    </row>
  </sheetData>
  <sheetProtection algorithmName="SHA-512" hashValue="YxUzbc4lyF7A1qrO60oOZV+Fz/DW7TEncnaSMdTXhosieawsAPI+A879FyRuBWjXKzKs5RjDK8VHu1Ql+7FoSw==" saltValue="Dga1hP+lZCVwQXOEdT6klw==" spinCount="100000" sheet="1" objects="1" scenarios="1"/>
  <protectedRanges>
    <protectedRange sqref="C39" name="TRD"/>
    <protectedRange sqref="I20" name="PAYE Charge to Client"/>
    <protectedRange sqref="C20" name="PAYE Candidate Pay"/>
    <protectedRange sqref="C30" name="Expense"/>
    <protectedRange sqref="B9" name="No of Hours"/>
  </protectedRanges>
  <mergeCells count="2">
    <mergeCell ref="J37:K37"/>
    <mergeCell ref="J41:K41"/>
  </mergeCells>
  <conditionalFormatting sqref="C20">
    <cfRule type="expression" dxfId="0" priority="1">
      <formula>$C$20&lt;95.33</formula>
    </cfRule>
  </conditionalFormatting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'Raw Data'!$A$2:$A$12</xm:f>
          </x14:formula1>
          <xm:sqref>C39</xm:sqref>
        </x14:dataValidation>
        <x14:dataValidation type="list" allowBlank="1" showInputMessage="1" showErrorMessage="1" xr:uid="{00000000-0002-0000-0300-000001000000}">
          <x14:formula1>
            <xm:f>'Raw Data'!$B$2:$B$8</xm:f>
          </x14:formula1>
          <xm:sqref>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19"/>
  <sheetViews>
    <sheetView tabSelected="1" zoomScaleNormal="100" workbookViewId="0">
      <selection activeCell="A4" sqref="A4"/>
    </sheetView>
  </sheetViews>
  <sheetFormatPr defaultColWidth="9.109375" defaultRowHeight="14.4" x14ac:dyDescent="0.3"/>
  <cols>
    <col min="1" max="1" width="164.44140625" style="33" customWidth="1"/>
    <col min="2" max="16384" width="9.109375" style="1"/>
  </cols>
  <sheetData>
    <row r="1" spans="1:1" ht="18" x14ac:dyDescent="0.35">
      <c r="A1" s="102" t="s">
        <v>51</v>
      </c>
    </row>
    <row r="2" spans="1:1" ht="15.6" x14ac:dyDescent="0.3">
      <c r="A2" s="101" t="s">
        <v>72</v>
      </c>
    </row>
    <row r="3" spans="1:1" ht="8.25" customHeight="1" x14ac:dyDescent="0.3">
      <c r="A3" s="101"/>
    </row>
    <row r="4" spans="1:1" ht="31.2" x14ac:dyDescent="0.3">
      <c r="A4" s="101" t="s">
        <v>71</v>
      </c>
    </row>
    <row r="5" spans="1:1" ht="9" customHeight="1" x14ac:dyDescent="0.3">
      <c r="A5" s="101"/>
    </row>
    <row r="6" spans="1:1" ht="15.6" x14ac:dyDescent="0.3">
      <c r="A6" s="113" t="s">
        <v>52</v>
      </c>
    </row>
    <row r="7" spans="1:1" ht="7.5" customHeight="1" x14ac:dyDescent="0.3">
      <c r="A7" s="100"/>
    </row>
    <row r="8" spans="1:1" ht="15.6" x14ac:dyDescent="0.3">
      <c r="A8" s="100" t="s">
        <v>53</v>
      </c>
    </row>
    <row r="9" spans="1:1" ht="8.25" customHeight="1" x14ac:dyDescent="0.3">
      <c r="A9" s="103"/>
    </row>
    <row r="10" spans="1:1" ht="31.2" x14ac:dyDescent="0.3">
      <c r="A10" s="101" t="s">
        <v>54</v>
      </c>
    </row>
    <row r="11" spans="1:1" ht="15.6" x14ac:dyDescent="0.3">
      <c r="A11" s="101"/>
    </row>
    <row r="12" spans="1:1" ht="18" x14ac:dyDescent="0.35">
      <c r="A12" s="102" t="s">
        <v>55</v>
      </c>
    </row>
    <row r="13" spans="1:1" ht="15.6" x14ac:dyDescent="0.3">
      <c r="A13" s="101" t="s">
        <v>56</v>
      </c>
    </row>
    <row r="14" spans="1:1" ht="9" customHeight="1" x14ac:dyDescent="0.3">
      <c r="A14" s="101"/>
    </row>
    <row r="15" spans="1:1" x14ac:dyDescent="0.3">
      <c r="A15" s="104"/>
    </row>
    <row r="16" spans="1:1" x14ac:dyDescent="0.3">
      <c r="A16" s="103"/>
    </row>
    <row r="17" spans="1:2" x14ac:dyDescent="0.3">
      <c r="A17" s="103"/>
      <c r="B17" s="116"/>
    </row>
    <row r="18" spans="1:2" x14ac:dyDescent="0.3">
      <c r="A18" s="103"/>
    </row>
    <row r="19" spans="1:2" x14ac:dyDescent="0.3">
      <c r="A19" s="103"/>
    </row>
  </sheetData>
  <sheetProtection algorithmName="SHA-512" hashValue="XHRnJraymp/BLluNHD7Yr9H7QSDJ9oJ42TGtmVrx780Nuhwwe9TfS41bZp2C6UiVpgJYvh9PBk+e5YteGhl5vw==" saltValue="xRlGWQ7xK7se71yM6Wk6UQ==" spinCount="100000" sheet="1" objects="1" scenarios="1"/>
  <pageMargins left="0.7" right="0.7" top="0.75" bottom="0.75" header="0.3" footer="0.3"/>
  <pageSetup paperSize="9"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B12"/>
  <sheetViews>
    <sheetView workbookViewId="0">
      <selection activeCell="K13" sqref="K13"/>
    </sheetView>
  </sheetViews>
  <sheetFormatPr defaultRowHeight="14.4" x14ac:dyDescent="0.3"/>
  <cols>
    <col min="1" max="2" width="9.6640625" style="48" bestFit="1" customWidth="1"/>
  </cols>
  <sheetData>
    <row r="1" spans="1:2" x14ac:dyDescent="0.3">
      <c r="A1" s="46" t="s">
        <v>32</v>
      </c>
      <c r="B1" s="46" t="s">
        <v>57</v>
      </c>
    </row>
    <row r="2" spans="1:2" x14ac:dyDescent="0.3">
      <c r="A2" s="47">
        <v>0</v>
      </c>
      <c r="B2" s="90">
        <v>1</v>
      </c>
    </row>
    <row r="3" spans="1:2" x14ac:dyDescent="0.3">
      <c r="A3" s="47">
        <v>5.0000000000000001E-3</v>
      </c>
      <c r="B3" s="90">
        <v>2</v>
      </c>
    </row>
    <row r="4" spans="1:2" x14ac:dyDescent="0.3">
      <c r="A4" s="47">
        <v>0.01</v>
      </c>
      <c r="B4" s="90">
        <v>3</v>
      </c>
    </row>
    <row r="5" spans="1:2" x14ac:dyDescent="0.3">
      <c r="A5" s="47">
        <v>1.4999999999999999E-2</v>
      </c>
      <c r="B5" s="90">
        <v>4</v>
      </c>
    </row>
    <row r="6" spans="1:2" x14ac:dyDescent="0.3">
      <c r="A6" s="47">
        <v>0.02</v>
      </c>
      <c r="B6" s="90">
        <v>5</v>
      </c>
    </row>
    <row r="7" spans="1:2" x14ac:dyDescent="0.3">
      <c r="A7" s="47">
        <v>2.5000000000000001E-2</v>
      </c>
      <c r="B7" s="90">
        <v>6</v>
      </c>
    </row>
    <row r="8" spans="1:2" x14ac:dyDescent="0.3">
      <c r="A8" s="47">
        <v>0.03</v>
      </c>
      <c r="B8" s="90">
        <v>7</v>
      </c>
    </row>
    <row r="9" spans="1:2" x14ac:dyDescent="0.3">
      <c r="A9" s="47">
        <v>3.5000000000000003E-2</v>
      </c>
      <c r="B9" s="90"/>
    </row>
    <row r="10" spans="1:2" x14ac:dyDescent="0.3">
      <c r="A10" s="47">
        <v>0.04</v>
      </c>
      <c r="B10" s="90"/>
    </row>
    <row r="11" spans="1:2" x14ac:dyDescent="0.3">
      <c r="A11" s="47">
        <v>4.4999999999999998E-2</v>
      </c>
      <c r="B11" s="90"/>
    </row>
    <row r="12" spans="1:2" x14ac:dyDescent="0.3">
      <c r="A12" s="47">
        <v>0.05</v>
      </c>
      <c r="B12" s="9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A18"/>
  <sheetViews>
    <sheetView workbookViewId="0">
      <selection activeCell="A23" sqref="A23"/>
    </sheetView>
  </sheetViews>
  <sheetFormatPr defaultRowHeight="14.4" x14ac:dyDescent="0.3"/>
  <cols>
    <col min="1" max="1" width="179.5546875" bestFit="1" customWidth="1"/>
  </cols>
  <sheetData>
    <row r="1" spans="1:1" x14ac:dyDescent="0.3">
      <c r="A1" s="39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18" spans="1:1" x14ac:dyDescent="0.3">
      <c r="A18" s="5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EFD7D40595348A975256D69D25C2E" ma:contentTypeVersion="12" ma:contentTypeDescription="Create a new document." ma:contentTypeScope="" ma:versionID="50f11c94dee89a6c30311d9712293763">
  <xsd:schema xmlns:xsd="http://www.w3.org/2001/XMLSchema" xmlns:xs="http://www.w3.org/2001/XMLSchema" xmlns:p="http://schemas.microsoft.com/office/2006/metadata/properties" xmlns:ns2="c3d9435b-d281-45b9-8787-4f21a96dfd07" xmlns:ns3="34cdc2f6-0b9e-47b9-b45c-fadc4d1e7986" targetNamespace="http://schemas.microsoft.com/office/2006/metadata/properties" ma:root="true" ma:fieldsID="ce4c396cd51120617fee59181dd51d84" ns2:_="" ns3:_="">
    <xsd:import namespace="c3d9435b-d281-45b9-8787-4f21a96dfd07"/>
    <xsd:import namespace="34cdc2f6-0b9e-47b9-b45c-fadc4d1e7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9435b-d281-45b9-8787-4f21a96df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7ac08b-d00c-4539-868e-7deaf353b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dc2f6-0b9e-47b9-b45c-fadc4d1e79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0c9772-47e8-487a-83a4-4305618dd56f}" ma:internalName="TaxCatchAll" ma:showField="CatchAllData" ma:web="34cdc2f6-0b9e-47b9-b45c-fadc4d1e79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cdc2f6-0b9e-47b9-b45c-fadc4d1e7986" xsi:nil="true"/>
    <lcf76f155ced4ddcb4097134ff3c332f xmlns="c3d9435b-d281-45b9-8787-4f21a96dfd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5E87D9-94CD-480C-BA02-82633F0CB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9435b-d281-45b9-8787-4f21a96dfd07"/>
    <ds:schemaRef ds:uri="34cdc2f6-0b9e-47b9-b45c-fadc4d1e79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C80164-EF4A-4056-BBB0-0545DF151D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9E3B9-6644-43AD-BBBD-9F180F46396B}">
  <ds:schemaRefs>
    <ds:schemaRef ds:uri="http://purl.org/dc/elements/1.1/"/>
    <ds:schemaRef ds:uri="http://schemas.microsoft.com/office/2006/documentManagement/types"/>
    <ds:schemaRef ds:uri="a7d8ef20-43bb-4635-b80d-8e73e33420c9"/>
    <ds:schemaRef ds:uri="http://purl.org/dc/dcmitype/"/>
    <ds:schemaRef ds:uri="dbee51d7-3879-48a0-b71b-7e2b98e90c1a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34cdc2f6-0b9e-47b9-b45c-fadc4d1e7986"/>
    <ds:schemaRef ds:uri="c3d9435b-d281-45b9-8787-4f21a96dfd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PAYE - HOURLY RATES</vt:lpstr>
      <vt:lpstr>PAYE - DAILY RATES</vt:lpstr>
      <vt:lpstr>LTD-UMBRELLA-CIS HOURLY RATES</vt:lpstr>
      <vt:lpstr>LTD-UMBRELLA-CIS DAILY RATES</vt:lpstr>
      <vt:lpstr>Calculations+Info</vt:lpstr>
      <vt:lpstr>Raw Data</vt:lpstr>
      <vt:lpstr>PERCENTAGES</vt:lpstr>
      <vt:lpstr>'Calculations+Info'!Print_Area</vt:lpstr>
      <vt:lpstr>'LTD-UMBRELLA-CIS DAILY RATES'!Print_Area</vt:lpstr>
      <vt:lpstr>'LTD-UMBRELLA-CIS HOURLY RATES'!Print_Area</vt:lpstr>
      <vt:lpstr>'PAYE - DAILY RATES'!Print_Area</vt:lpstr>
      <vt:lpstr>'PAYE - HOURLY RATES'!Print_Area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Ashling Coyle</dc:creator>
  <cp:keywords/>
  <dc:description/>
  <cp:lastModifiedBy>David Costa</cp:lastModifiedBy>
  <cp:revision/>
  <dcterms:created xsi:type="dcterms:W3CDTF">2017-01-26T13:11:33Z</dcterms:created>
  <dcterms:modified xsi:type="dcterms:W3CDTF">2026-03-09T17:10:08Z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0x010100FACEFD7D40595348A975256D69D25C2E</vt:lpwstr>
  </property>
  <property fmtid="{D5CDD505-2E9C-101B-9397-08002B2CF9AE}" pid="3" name="MediaServiceImageTags">
    <vt:lpwstr/>
  </property>
  <property fmtid="{D5CDD505-2E9C-101B-9397-08002B2CF9AE}" pid="4" name="Jet Reports Function Literals">
    <vt:lpwstr>,	;	,	{	}	[@[{0}]]	1033	2057</vt:lpwstr>
  </property>
</Properties>
</file>